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20\Documentos a actualizar\"/>
    </mc:Choice>
  </mc:AlternateContent>
  <workbookProtection workbookAlgorithmName="SHA-512" workbookHashValue="0jpXr4J+3tLPx3nf3BTbyj8YVrS5l0RIxOKC8D7c1m5i3nMqJ+gt9dFgazltFFO6fcyd2e3pdsp5ruglq+FQ0Q==" workbookSaltValue="k6QLn8heU3j+t6Q44lV9Qg==" workbookSpinCount="100000" lockStructure="1"/>
  <bookViews>
    <workbookView xWindow="0" yWindow="0" windowWidth="24000" windowHeight="9435"/>
  </bookViews>
  <sheets>
    <sheet name="RT03-F13 @" sheetId="201"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state="hidden" r:id="rId20"/>
    <sheet name="RT03-F40 @ " sheetId="230" state="hidden" r:id="rId21"/>
    <sheet name="5 kg @ (C)" sheetId="222" state="hidden" r:id="rId22"/>
    <sheet name="Certif 5 kg @ (C)" sheetId="225" state="hidden" r:id="rId23"/>
    <sheet name="10 kg @ (C)" sheetId="223" state="hidden" r:id="rId24"/>
    <sheet name="Certif 10 kg @ (C)" sheetId="226" state="hidden" r:id="rId25"/>
    <sheet name="20 kg @ (C)" sheetId="224" state="hidden" r:id="rId26"/>
    <sheet name="Certif 20 kg @ (C)" sheetId="227" state="hidden" r:id="rId27"/>
  </sheets>
  <externalReferences>
    <externalReference r:id="rId28"/>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3">'10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@'!$A$1:$M$76</definedName>
    <definedName name="_xlnm.Print_Area" localSheetId="25">'20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1">'5 kg @ (C)'!$A$1:$M$76</definedName>
    <definedName name="_xlnm.Print_Area" localSheetId="8">'50 g @'!$A$1:$M$76</definedName>
    <definedName name="_xlnm.Print_Area" localSheetId="12">'500 g @'!$A$1:$M$76</definedName>
    <definedName name="_xlnm.Print_Area" localSheetId="26">'Certif 20 kg @ (C)'!$A$1:$J$100</definedName>
    <definedName name="_xlnm.Print_Area" localSheetId="22">'Certif 5 kg @ (C)'!$A$1:$J$100</definedName>
    <definedName name="_xlnm.Print_Area" localSheetId="18">'DATOS @'!$A$1:$AA$139</definedName>
    <definedName name="_xlnm.Print_Area" localSheetId="0">'RT03-F13 @'!$A$1:$M$76</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3">'10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5">'20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1">'5 kg @ (C)'!$A$1:$K$105</definedName>
    <definedName name="Print_Area" localSheetId="8">'50 g @'!$A$1:$K$105</definedName>
    <definedName name="Print_Area" localSheetId="12">'500 g @'!$A$1:$K$105</definedName>
    <definedName name="Print_Area" localSheetId="24">'Certif 10 kg @ (C)'!$A$1:$J$102</definedName>
    <definedName name="Print_Area" localSheetId="26">'Certif 20 kg @ (C)'!$A$1:$J$102</definedName>
    <definedName name="Print_Area" localSheetId="22">'Certif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3">'10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5">'20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1">'5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3">'10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5">'20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1">'5 kg @ (C)'!$1:$1</definedName>
    <definedName name="_xlnm.Print_Titles" localSheetId="8">'50 g @'!$1:$1</definedName>
    <definedName name="_xlnm.Print_Titles" localSheetId="12">'500 g @'!$1:$1</definedName>
    <definedName name="_xlnm.Print_Titles" localSheetId="0">'RT03-F13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30" l="1"/>
  <c r="B115" i="230"/>
  <c r="G114" i="230"/>
  <c r="A114" i="230"/>
  <c r="I83" i="230"/>
  <c r="H83" i="230"/>
  <c r="G83" i="230"/>
  <c r="F83" i="230"/>
  <c r="E83" i="230"/>
  <c r="D83" i="230"/>
  <c r="J83" i="230" s="1"/>
  <c r="C83" i="230"/>
  <c r="B83" i="230"/>
  <c r="I82" i="230"/>
  <c r="H82" i="230"/>
  <c r="G82" i="230"/>
  <c r="F82" i="230"/>
  <c r="E82" i="230"/>
  <c r="J82" i="230" s="1"/>
  <c r="D82" i="230"/>
  <c r="C82" i="230"/>
  <c r="B82" i="230"/>
  <c r="J81" i="230"/>
  <c r="I81" i="230"/>
  <c r="H81" i="230"/>
  <c r="G81" i="230"/>
  <c r="F81" i="230"/>
  <c r="E81" i="230"/>
  <c r="D81" i="230"/>
  <c r="C81" i="230"/>
  <c r="B81" i="230"/>
  <c r="I80" i="230"/>
  <c r="H80" i="230"/>
  <c r="G80" i="230"/>
  <c r="F80" i="230"/>
  <c r="E80" i="230"/>
  <c r="D80" i="230"/>
  <c r="J80" i="230" s="1"/>
  <c r="C80" i="230"/>
  <c r="B80" i="230"/>
  <c r="I79" i="230"/>
  <c r="H79" i="230"/>
  <c r="G79" i="230"/>
  <c r="F79" i="230"/>
  <c r="E79" i="230"/>
  <c r="D79" i="230"/>
  <c r="J79" i="230" s="1"/>
  <c r="C79" i="230"/>
  <c r="B79" i="230"/>
  <c r="I78" i="230"/>
  <c r="H78" i="230"/>
  <c r="G78" i="230"/>
  <c r="F78" i="230"/>
  <c r="E78" i="230"/>
  <c r="J78" i="230" s="1"/>
  <c r="D78" i="230"/>
  <c r="C78" i="230"/>
  <c r="B78" i="230"/>
  <c r="I77" i="230"/>
  <c r="H77" i="230"/>
  <c r="G77" i="230"/>
  <c r="F77" i="230"/>
  <c r="J77" i="230" s="1"/>
  <c r="E77" i="230"/>
  <c r="D77" i="230"/>
  <c r="C77" i="230"/>
  <c r="B77" i="230"/>
  <c r="I76" i="230"/>
  <c r="H76" i="230"/>
  <c r="G76" i="230"/>
  <c r="F76" i="230"/>
  <c r="E76" i="230"/>
  <c r="D76" i="230"/>
  <c r="J76" i="230" s="1"/>
  <c r="C76" i="230"/>
  <c r="B76" i="230"/>
  <c r="I75" i="230"/>
  <c r="H75" i="230"/>
  <c r="G75" i="230"/>
  <c r="F75" i="230"/>
  <c r="E75" i="230"/>
  <c r="D75" i="230"/>
  <c r="J75" i="230" s="1"/>
  <c r="C75" i="230"/>
  <c r="B75" i="230"/>
  <c r="I74" i="230"/>
  <c r="H74" i="230"/>
  <c r="G74" i="230"/>
  <c r="F74" i="230"/>
  <c r="E74" i="230"/>
  <c r="J74" i="230" s="1"/>
  <c r="D74" i="230"/>
  <c r="C74" i="230"/>
  <c r="B74" i="230"/>
  <c r="I73" i="230"/>
  <c r="H73" i="230"/>
  <c r="G73" i="230"/>
  <c r="F73" i="230"/>
  <c r="J73" i="230" s="1"/>
  <c r="E73" i="230"/>
  <c r="D73" i="230"/>
  <c r="C73" i="230"/>
  <c r="B73" i="230"/>
  <c r="I72" i="230"/>
  <c r="H72" i="230"/>
  <c r="G72" i="230"/>
  <c r="F72" i="230"/>
  <c r="E72" i="230"/>
  <c r="D72" i="230"/>
  <c r="J72" i="230" s="1"/>
  <c r="C72" i="230"/>
  <c r="B72" i="230"/>
  <c r="I71" i="230"/>
  <c r="H71" i="230"/>
  <c r="G71" i="230"/>
  <c r="F71" i="230"/>
  <c r="E71" i="230"/>
  <c r="D71" i="230"/>
  <c r="J71" i="230" s="1"/>
  <c r="C71" i="230"/>
  <c r="B71" i="230"/>
  <c r="I70" i="230"/>
  <c r="H70" i="230"/>
  <c r="G70" i="230"/>
  <c r="F70" i="230"/>
  <c r="E70" i="230"/>
  <c r="J70" i="230" s="1"/>
  <c r="D70" i="230"/>
  <c r="C70" i="230"/>
  <c r="B70" i="230"/>
  <c r="I69" i="230"/>
  <c r="H69" i="230"/>
  <c r="G69" i="230"/>
  <c r="F69" i="230"/>
  <c r="J69" i="230" s="1"/>
  <c r="E69" i="230"/>
  <c r="D69" i="230"/>
  <c r="C69" i="230"/>
  <c r="B69" i="230"/>
  <c r="I68" i="230"/>
  <c r="H68" i="230"/>
  <c r="G68" i="230"/>
  <c r="F68" i="230"/>
  <c r="E68" i="230"/>
  <c r="D68" i="230"/>
  <c r="J68" i="230" s="1"/>
  <c r="C68" i="230"/>
  <c r="B68" i="230"/>
  <c r="I67" i="230"/>
  <c r="H67" i="230"/>
  <c r="G67" i="230"/>
  <c r="F67" i="230"/>
  <c r="E67" i="230"/>
  <c r="D67" i="230"/>
  <c r="J67" i="230" s="1"/>
  <c r="C67" i="230"/>
  <c r="B67" i="230"/>
  <c r="I66" i="230"/>
  <c r="H66" i="230"/>
  <c r="G66" i="230"/>
  <c r="F66" i="230"/>
  <c r="E66" i="230"/>
  <c r="J66" i="230" s="1"/>
  <c r="D66" i="230"/>
  <c r="C66" i="230"/>
  <c r="B66" i="230"/>
  <c r="I65" i="230"/>
  <c r="H65" i="230"/>
  <c r="G65" i="230"/>
  <c r="F65" i="230"/>
  <c r="J65" i="230" s="1"/>
  <c r="E65" i="230"/>
  <c r="D65" i="230"/>
  <c r="C65" i="230"/>
  <c r="B65" i="230"/>
  <c r="I64" i="230"/>
  <c r="H64" i="230"/>
  <c r="G64" i="230"/>
  <c r="F64" i="230"/>
  <c r="E64" i="230"/>
  <c r="D64" i="230"/>
  <c r="J64" i="230" s="1"/>
  <c r="C64" i="230"/>
  <c r="B64" i="230"/>
  <c r="I50" i="230"/>
  <c r="G50" i="230"/>
  <c r="F50" i="230"/>
  <c r="E50" i="230"/>
  <c r="D50" i="230"/>
  <c r="I49" i="230"/>
  <c r="G49" i="230"/>
  <c r="F49" i="230"/>
  <c r="E49" i="230"/>
  <c r="D49" i="230"/>
  <c r="A49" i="230"/>
  <c r="I39" i="230"/>
  <c r="G39" i="230"/>
  <c r="E39" i="230"/>
  <c r="A39" i="230"/>
  <c r="E25" i="230"/>
  <c r="A23" i="230"/>
  <c r="F20" i="230"/>
  <c r="D18" i="230"/>
  <c r="D17" i="230"/>
  <c r="D16" i="230"/>
  <c r="I11" i="230"/>
  <c r="D11" i="230"/>
  <c r="D9" i="230"/>
  <c r="D8" i="230"/>
  <c r="D7" i="230"/>
  <c r="I3" i="230"/>
  <c r="I87" i="230" s="1"/>
  <c r="I32" i="230" l="1"/>
  <c r="I59" i="230"/>
  <c r="G27" i="205"/>
  <c r="G27" i="204" l="1"/>
  <c r="G27" i="201"/>
  <c r="I24" i="132" l="1"/>
  <c r="J24" i="132"/>
  <c r="I25" i="132"/>
  <c r="J25" i="132"/>
  <c r="I26" i="132"/>
  <c r="J26" i="132"/>
  <c r="C24" i="132"/>
  <c r="D24" i="132"/>
  <c r="E24" i="132"/>
  <c r="F24" i="132"/>
  <c r="G24" i="132"/>
  <c r="C25" i="132"/>
  <c r="D25" i="132"/>
  <c r="E25" i="132"/>
  <c r="F25" i="132"/>
  <c r="G25" i="132"/>
  <c r="C26" i="132"/>
  <c r="D26" i="132"/>
  <c r="E26" i="132"/>
  <c r="F26" i="132"/>
  <c r="G26" i="132"/>
  <c r="H54" i="132"/>
  <c r="I54" i="132"/>
  <c r="H55" i="132"/>
  <c r="I55" i="132"/>
  <c r="H56" i="132"/>
  <c r="I56" i="132"/>
  <c r="C54" i="132"/>
  <c r="D54" i="132"/>
  <c r="E54" i="132"/>
  <c r="C55" i="132"/>
  <c r="D55" i="132"/>
  <c r="E55" i="132"/>
  <c r="C56" i="132"/>
  <c r="D56" i="132"/>
  <c r="E56" i="132"/>
  <c r="F63" i="225" l="1"/>
  <c r="E25" i="225"/>
  <c r="D11" i="225"/>
  <c r="D9" i="225"/>
  <c r="D8" i="225"/>
  <c r="D7" i="225"/>
  <c r="I3" i="225"/>
  <c r="E25" i="227" l="1"/>
  <c r="D11" i="227"/>
  <c r="D9" i="227"/>
  <c r="D8" i="227"/>
  <c r="D7" i="227"/>
  <c r="I3" i="227"/>
  <c r="E25" i="226" l="1"/>
  <c r="D11" i="226"/>
  <c r="D9" i="226"/>
  <c r="D8" i="226"/>
  <c r="D7" i="226"/>
  <c r="I3" i="226"/>
  <c r="A49" i="226" l="1"/>
  <c r="A49" i="227"/>
  <c r="I49" i="225"/>
  <c r="G49" i="225"/>
  <c r="F49" i="225"/>
  <c r="E49" i="225"/>
  <c r="D49" i="225"/>
  <c r="A49" i="225"/>
  <c r="D18" i="225"/>
  <c r="D17" i="225"/>
  <c r="D16" i="225"/>
  <c r="D18" i="226"/>
  <c r="D17" i="226"/>
  <c r="D16" i="226"/>
  <c r="C63" i="226"/>
  <c r="F63" i="227"/>
  <c r="D18" i="227"/>
  <c r="D17" i="227"/>
  <c r="D16" i="227"/>
  <c r="F49" i="227"/>
  <c r="I49" i="227"/>
  <c r="G49" i="227"/>
  <c r="E49" i="227"/>
  <c r="D49" i="227"/>
  <c r="G95" i="227" l="1"/>
  <c r="B95" i="227"/>
  <c r="G94" i="227"/>
  <c r="A94" i="227"/>
  <c r="E63" i="227"/>
  <c r="C63" i="227"/>
  <c r="I39" i="227"/>
  <c r="G39" i="227"/>
  <c r="E39" i="227"/>
  <c r="A39" i="227"/>
  <c r="A23" i="227"/>
  <c r="F20" i="227"/>
  <c r="I67" i="227"/>
  <c r="G95" i="226"/>
  <c r="B95" i="226"/>
  <c r="G94" i="226"/>
  <c r="A94" i="226"/>
  <c r="F63" i="226"/>
  <c r="E63" i="226"/>
  <c r="I49" i="226"/>
  <c r="G49" i="226"/>
  <c r="F49" i="226"/>
  <c r="E49" i="226"/>
  <c r="D49" i="226"/>
  <c r="I39" i="226"/>
  <c r="G39" i="226"/>
  <c r="E39" i="226"/>
  <c r="A39" i="226"/>
  <c r="A23" i="226"/>
  <c r="F20" i="226"/>
  <c r="I67" i="226"/>
  <c r="G95" i="225"/>
  <c r="B95" i="225"/>
  <c r="G94" i="225"/>
  <c r="A94" i="225"/>
  <c r="E63" i="225"/>
  <c r="C63" i="225"/>
  <c r="I39" i="225"/>
  <c r="G39" i="225"/>
  <c r="E39" i="225"/>
  <c r="A39" i="225"/>
  <c r="A23" i="225"/>
  <c r="F20" i="225"/>
  <c r="I67" i="225"/>
  <c r="C83" i="137"/>
  <c r="C82" i="137"/>
  <c r="C81" i="137"/>
  <c r="F83" i="137"/>
  <c r="F81" i="137"/>
  <c r="E83" i="137"/>
  <c r="E81" i="137"/>
  <c r="I50" i="137"/>
  <c r="G50" i="137"/>
  <c r="F50" i="137"/>
  <c r="E50" i="137"/>
  <c r="D50" i="137"/>
  <c r="F59" i="224"/>
  <c r="E49" i="224"/>
  <c r="E50" i="224" s="1"/>
  <c r="I83" i="137" s="1"/>
  <c r="D49" i="224"/>
  <c r="D50" i="224" s="1"/>
  <c r="H83" i="137" s="1"/>
  <c r="C49" i="224"/>
  <c r="C50" i="224" s="1"/>
  <c r="G83" i="137" s="1"/>
  <c r="F41" i="224"/>
  <c r="E41" i="224"/>
  <c r="D41" i="224"/>
  <c r="C41" i="224"/>
  <c r="F40" i="224"/>
  <c r="E40" i="224"/>
  <c r="D40" i="224"/>
  <c r="C40" i="224"/>
  <c r="G27" i="224"/>
  <c r="I20" i="224"/>
  <c r="G20" i="224"/>
  <c r="D20" i="224"/>
  <c r="I19" i="224"/>
  <c r="F19" i="224"/>
  <c r="D19" i="224"/>
  <c r="B19" i="224"/>
  <c r="C16" i="224"/>
  <c r="J15" i="224"/>
  <c r="G15" i="224"/>
  <c r="C67" i="224" s="1"/>
  <c r="C15" i="224"/>
  <c r="I14" i="224"/>
  <c r="G14" i="224"/>
  <c r="C14" i="224"/>
  <c r="C65" i="224" s="1"/>
  <c r="C13" i="224"/>
  <c r="C12" i="224"/>
  <c r="C60" i="224" s="1"/>
  <c r="H11" i="224"/>
  <c r="C64" i="224" s="1"/>
  <c r="C11" i="224"/>
  <c r="C74" i="224" s="1"/>
  <c r="C75" i="224" s="1"/>
  <c r="H10" i="224"/>
  <c r="C10" i="224"/>
  <c r="B74" i="224" s="1"/>
  <c r="H9" i="224"/>
  <c r="D9" i="224"/>
  <c r="B9" i="224"/>
  <c r="I8" i="224"/>
  <c r="B63" i="227" s="1"/>
  <c r="G8" i="224"/>
  <c r="D8" i="224"/>
  <c r="B8" i="224"/>
  <c r="I7" i="224"/>
  <c r="G7" i="224"/>
  <c r="D7" i="224"/>
  <c r="B7" i="224"/>
  <c r="H4" i="224"/>
  <c r="G4" i="224"/>
  <c r="F4" i="224"/>
  <c r="E4" i="224"/>
  <c r="I11" i="227" s="1"/>
  <c r="D4" i="224"/>
  <c r="C4" i="224"/>
  <c r="B4" i="224"/>
  <c r="A4" i="224"/>
  <c r="F59" i="223"/>
  <c r="E49" i="223"/>
  <c r="E50" i="223" s="1"/>
  <c r="I63" i="226" s="1"/>
  <c r="D49" i="223"/>
  <c r="D50" i="223" s="1"/>
  <c r="H82" i="137" s="1"/>
  <c r="C49" i="223"/>
  <c r="C50" i="223" s="1"/>
  <c r="G63" i="226" s="1"/>
  <c r="F41" i="223"/>
  <c r="E41" i="223"/>
  <c r="D41" i="223"/>
  <c r="C41" i="223"/>
  <c r="F40" i="223"/>
  <c r="E40" i="223"/>
  <c r="D40" i="223"/>
  <c r="C40" i="223"/>
  <c r="G27" i="223"/>
  <c r="I20" i="223"/>
  <c r="G20" i="223"/>
  <c r="D20" i="223"/>
  <c r="I19" i="223"/>
  <c r="F19" i="223"/>
  <c r="D19" i="223"/>
  <c r="B19" i="223"/>
  <c r="C16" i="223"/>
  <c r="J15" i="223"/>
  <c r="G15" i="223"/>
  <c r="C67" i="223" s="1"/>
  <c r="C15" i="223"/>
  <c r="I14" i="223"/>
  <c r="G14" i="223"/>
  <c r="C14" i="223"/>
  <c r="C65" i="223" s="1"/>
  <c r="C13" i="223"/>
  <c r="C12" i="223"/>
  <c r="C60" i="223" s="1"/>
  <c r="H11" i="223"/>
  <c r="C64" i="223" s="1"/>
  <c r="C11" i="223"/>
  <c r="C74" i="223" s="1"/>
  <c r="C75" i="223" s="1"/>
  <c r="H10" i="223"/>
  <c r="C10" i="223"/>
  <c r="B74" i="223" s="1"/>
  <c r="H9" i="223"/>
  <c r="D9" i="223"/>
  <c r="B9" i="223"/>
  <c r="I8" i="223"/>
  <c r="B82" i="137" s="1"/>
  <c r="G8" i="223"/>
  <c r="D8" i="223"/>
  <c r="B8" i="223"/>
  <c r="I7" i="223"/>
  <c r="G7" i="223"/>
  <c r="D7" i="223"/>
  <c r="B7" i="223"/>
  <c r="H4" i="223"/>
  <c r="G4" i="223"/>
  <c r="F4" i="223"/>
  <c r="E4" i="223"/>
  <c r="I11" i="226" s="1"/>
  <c r="D4" i="223"/>
  <c r="C4" i="223"/>
  <c r="B4" i="223"/>
  <c r="A4" i="223"/>
  <c r="F59" i="222"/>
  <c r="E49" i="222"/>
  <c r="E50" i="222" s="1"/>
  <c r="I63" i="225" s="1"/>
  <c r="D49" i="222"/>
  <c r="D50" i="222" s="1"/>
  <c r="H63" i="225" s="1"/>
  <c r="C49" i="222"/>
  <c r="C50" i="222" s="1"/>
  <c r="G81" i="137" s="1"/>
  <c r="F41" i="222"/>
  <c r="E41" i="222"/>
  <c r="D41" i="222"/>
  <c r="C41" i="222"/>
  <c r="F40" i="222"/>
  <c r="E40" i="222"/>
  <c r="D40" i="222"/>
  <c r="C40" i="222"/>
  <c r="G27" i="222"/>
  <c r="I20" i="222"/>
  <c r="G20" i="222"/>
  <c r="D20" i="222"/>
  <c r="I19" i="222"/>
  <c r="F19" i="222"/>
  <c r="D19" i="222"/>
  <c r="B19" i="222"/>
  <c r="C16" i="222"/>
  <c r="J15" i="222"/>
  <c r="G15" i="222"/>
  <c r="C67" i="222" s="1"/>
  <c r="C15" i="222"/>
  <c r="I14" i="222"/>
  <c r="G14" i="222"/>
  <c r="C14" i="222"/>
  <c r="C65" i="222" s="1"/>
  <c r="C13" i="222"/>
  <c r="C12" i="222"/>
  <c r="C60" i="222" s="1"/>
  <c r="H11" i="222"/>
  <c r="C64" i="222" s="1"/>
  <c r="C11" i="222"/>
  <c r="C74" i="222" s="1"/>
  <c r="C75" i="222" s="1"/>
  <c r="H10" i="222"/>
  <c r="C10" i="222"/>
  <c r="H9" i="222"/>
  <c r="D9" i="222"/>
  <c r="B9" i="222"/>
  <c r="I8" i="222"/>
  <c r="B63" i="225" s="1"/>
  <c r="G8" i="222"/>
  <c r="D8" i="222"/>
  <c r="B8" i="222"/>
  <c r="I7" i="222"/>
  <c r="G7" i="222"/>
  <c r="D7" i="222"/>
  <c r="B7" i="222"/>
  <c r="H4" i="222"/>
  <c r="G4" i="222"/>
  <c r="F4" i="222"/>
  <c r="E4" i="222"/>
  <c r="I11" i="225" s="1"/>
  <c r="D4" i="222"/>
  <c r="C4" i="222"/>
  <c r="B4" i="222"/>
  <c r="A4" i="222"/>
  <c r="D42" i="222" l="1"/>
  <c r="E42" i="222"/>
  <c r="C42" i="223"/>
  <c r="C44" i="223" s="1"/>
  <c r="C59" i="223" s="1"/>
  <c r="D42" i="224"/>
  <c r="E42" i="224"/>
  <c r="F42" i="224"/>
  <c r="C42" i="224"/>
  <c r="G63" i="227"/>
  <c r="H63" i="227"/>
  <c r="I48" i="224"/>
  <c r="I49" i="224" s="1"/>
  <c r="C63" i="224" s="1"/>
  <c r="C66" i="224" s="1"/>
  <c r="E42" i="223"/>
  <c r="F42" i="223"/>
  <c r="D42" i="223"/>
  <c r="I82" i="137"/>
  <c r="H63" i="226"/>
  <c r="G82" i="137"/>
  <c r="D54" i="222"/>
  <c r="I81" i="137"/>
  <c r="H81" i="137"/>
  <c r="G63" i="225"/>
  <c r="C42" i="222"/>
  <c r="C43" i="222" s="1"/>
  <c r="B54" i="222" s="1"/>
  <c r="F42" i="222"/>
  <c r="B81" i="137"/>
  <c r="B63" i="226"/>
  <c r="B83" i="137"/>
  <c r="C61" i="224"/>
  <c r="D54" i="224"/>
  <c r="C62" i="224"/>
  <c r="I32" i="227"/>
  <c r="I58" i="227"/>
  <c r="I32" i="226"/>
  <c r="I58" i="226"/>
  <c r="I58" i="225"/>
  <c r="I32" i="225"/>
  <c r="C43" i="224"/>
  <c r="B54" i="224" s="1"/>
  <c r="C44" i="224"/>
  <c r="C59" i="224" s="1"/>
  <c r="B75" i="224"/>
  <c r="I48" i="223"/>
  <c r="B75" i="223"/>
  <c r="C43" i="223"/>
  <c r="B54" i="223" s="1"/>
  <c r="D54" i="223"/>
  <c r="C61" i="223"/>
  <c r="C62" i="223" s="1"/>
  <c r="I48" i="222"/>
  <c r="C61" i="222"/>
  <c r="C62" i="222" s="1"/>
  <c r="B74" i="222"/>
  <c r="F54" i="224" l="1"/>
  <c r="H54" i="224" s="1"/>
  <c r="D74" i="224" s="1"/>
  <c r="D75" i="224" s="1"/>
  <c r="E75" i="224" s="1"/>
  <c r="C44" i="222"/>
  <c r="C59" i="222" s="1"/>
  <c r="G69" i="224"/>
  <c r="I61" i="224"/>
  <c r="I62" i="224"/>
  <c r="J61" i="224" s="1"/>
  <c r="F54" i="223"/>
  <c r="H54" i="223" s="1"/>
  <c r="D74" i="223" s="1"/>
  <c r="I49" i="223"/>
  <c r="C63" i="223" s="1"/>
  <c r="C66" i="223" s="1"/>
  <c r="I62" i="223" s="1"/>
  <c r="J61" i="223" s="1"/>
  <c r="B75" i="222"/>
  <c r="F54" i="222"/>
  <c r="H54" i="222" s="1"/>
  <c r="D74" i="222" s="1"/>
  <c r="I49" i="222"/>
  <c r="C63" i="222" s="1"/>
  <c r="C66" i="222" s="1"/>
  <c r="E74" i="224" l="1"/>
  <c r="F74" i="224" s="1"/>
  <c r="F75" i="224" s="1"/>
  <c r="D63" i="227" s="1"/>
  <c r="J63" i="227" s="1"/>
  <c r="I61" i="222"/>
  <c r="G70" i="224"/>
  <c r="I74" i="224" s="1"/>
  <c r="I75" i="224" s="1"/>
  <c r="G67" i="224"/>
  <c r="D75" i="223"/>
  <c r="E75" i="223" s="1"/>
  <c r="E74" i="223"/>
  <c r="F74" i="223" s="1"/>
  <c r="I61" i="223"/>
  <c r="G69" i="223"/>
  <c r="D75" i="222"/>
  <c r="E74" i="222"/>
  <c r="F74" i="222" s="1"/>
  <c r="G69" i="222"/>
  <c r="I62" i="222"/>
  <c r="J61" i="222" s="1"/>
  <c r="E75" i="222"/>
  <c r="D83" i="137" l="1"/>
  <c r="F75" i="222"/>
  <c r="D63" i="225"/>
  <c r="J63" i="225" s="1"/>
  <c r="D81" i="137"/>
  <c r="F75" i="223"/>
  <c r="D63" i="226" s="1"/>
  <c r="J63" i="226" s="1"/>
  <c r="D82" i="137"/>
  <c r="L67" i="224"/>
  <c r="L68" i="224"/>
  <c r="K68" i="224"/>
  <c r="G70" i="223"/>
  <c r="I74" i="223" s="1"/>
  <c r="I75" i="223" s="1"/>
  <c r="G67" i="223"/>
  <c r="G70" i="222"/>
  <c r="I74" i="222" s="1"/>
  <c r="I75" i="222" s="1"/>
  <c r="G67" i="222"/>
  <c r="L67" i="223" l="1"/>
  <c r="K68" i="223"/>
  <c r="L68" i="223"/>
  <c r="L67" i="222"/>
  <c r="L68" i="222"/>
  <c r="K68" i="222"/>
  <c r="F59" i="221" l="1"/>
  <c r="E49" i="221"/>
  <c r="E50" i="221" s="1"/>
  <c r="I70" i="137" s="1"/>
  <c r="D49" i="221"/>
  <c r="D50" i="221" s="1"/>
  <c r="H70" i="137" s="1"/>
  <c r="C49" i="221"/>
  <c r="C50" i="221" s="1"/>
  <c r="G70" i="137" s="1"/>
  <c r="F41" i="221"/>
  <c r="E41" i="221"/>
  <c r="D41" i="221"/>
  <c r="C41" i="221"/>
  <c r="F40" i="221"/>
  <c r="E40" i="221"/>
  <c r="D40" i="221"/>
  <c r="C40" i="221"/>
  <c r="G27" i="221"/>
  <c r="I20" i="221"/>
  <c r="G20" i="221"/>
  <c r="D20" i="221"/>
  <c r="I19" i="221"/>
  <c r="F19" i="221"/>
  <c r="D19" i="221"/>
  <c r="B19" i="221"/>
  <c r="C16" i="221"/>
  <c r="J15" i="221"/>
  <c r="G15" i="221"/>
  <c r="C67" i="221" s="1"/>
  <c r="C15" i="221"/>
  <c r="I14" i="221"/>
  <c r="G14" i="221"/>
  <c r="C14" i="221"/>
  <c r="C65" i="221" s="1"/>
  <c r="C13" i="221"/>
  <c r="C12" i="221"/>
  <c r="C60" i="221" s="1"/>
  <c r="C11" i="221"/>
  <c r="C74" i="221" s="1"/>
  <c r="C75" i="221" s="1"/>
  <c r="C10" i="221"/>
  <c r="D54" i="221" s="1"/>
  <c r="H9" i="221"/>
  <c r="D9" i="221"/>
  <c r="B9" i="221"/>
  <c r="I8" i="221"/>
  <c r="B70" i="137" s="1"/>
  <c r="D8" i="221"/>
  <c r="B8" i="221"/>
  <c r="D7" i="221"/>
  <c r="B7" i="221"/>
  <c r="C61" i="221" l="1"/>
  <c r="F42" i="221"/>
  <c r="C42" i="221"/>
  <c r="D42" i="221"/>
  <c r="E42" i="221"/>
  <c r="I48" i="221"/>
  <c r="B74" i="221"/>
  <c r="C62" i="221"/>
  <c r="B75" i="221"/>
  <c r="F59" i="220"/>
  <c r="E49" i="220"/>
  <c r="E50" i="220" s="1"/>
  <c r="I80" i="137" s="1"/>
  <c r="D49" i="220"/>
  <c r="D50" i="220" s="1"/>
  <c r="H80" i="137" s="1"/>
  <c r="C49" i="220"/>
  <c r="C50" i="220" s="1"/>
  <c r="G80" i="137" s="1"/>
  <c r="F41" i="220"/>
  <c r="E41" i="220"/>
  <c r="D41" i="220"/>
  <c r="C41" i="220"/>
  <c r="F40" i="220"/>
  <c r="E40" i="220"/>
  <c r="D40" i="220"/>
  <c r="C40" i="220"/>
  <c r="G27" i="220"/>
  <c r="I20" i="220"/>
  <c r="G20" i="220"/>
  <c r="D20" i="220"/>
  <c r="I19" i="220"/>
  <c r="F19" i="220"/>
  <c r="D19" i="220"/>
  <c r="B19" i="220"/>
  <c r="C16" i="220"/>
  <c r="J15" i="220"/>
  <c r="G15" i="220"/>
  <c r="C67" i="220" s="1"/>
  <c r="C15" i="220"/>
  <c r="I14" i="220"/>
  <c r="G14" i="220"/>
  <c r="C14" i="220"/>
  <c r="C65" i="220" s="1"/>
  <c r="C13" i="220"/>
  <c r="C12" i="220"/>
  <c r="C60" i="220" s="1"/>
  <c r="C11" i="220"/>
  <c r="C74" i="220" s="1"/>
  <c r="C75" i="220" s="1"/>
  <c r="C10" i="220"/>
  <c r="D54" i="220" s="1"/>
  <c r="H9" i="220"/>
  <c r="D9" i="220"/>
  <c r="B9" i="220"/>
  <c r="I8" i="220"/>
  <c r="B80" i="137" s="1"/>
  <c r="D8" i="220"/>
  <c r="B8" i="220"/>
  <c r="D7" i="220"/>
  <c r="B7" i="220"/>
  <c r="E4" i="220"/>
  <c r="I11" i="137" s="1"/>
  <c r="F59" i="219"/>
  <c r="E49" i="219"/>
  <c r="E50" i="219" s="1"/>
  <c r="D49" i="219"/>
  <c r="D50" i="219" s="1"/>
  <c r="C49" i="219"/>
  <c r="C50" i="219" s="1"/>
  <c r="F41" i="219"/>
  <c r="E41" i="219"/>
  <c r="D41" i="219"/>
  <c r="C41" i="219"/>
  <c r="F40" i="219"/>
  <c r="E40" i="219"/>
  <c r="D40" i="219"/>
  <c r="C40" i="219"/>
  <c r="G27" i="219"/>
  <c r="I20" i="219"/>
  <c r="G20" i="219"/>
  <c r="D20" i="219"/>
  <c r="I19" i="219"/>
  <c r="F19" i="219"/>
  <c r="D19" i="219"/>
  <c r="B19" i="219"/>
  <c r="C16" i="219"/>
  <c r="J15" i="219"/>
  <c r="G15" i="219"/>
  <c r="C67" i="219" s="1"/>
  <c r="C15" i="219"/>
  <c r="I14" i="219"/>
  <c r="G14" i="219"/>
  <c r="C14" i="219"/>
  <c r="C65" i="219" s="1"/>
  <c r="C13" i="219"/>
  <c r="C12" i="219"/>
  <c r="C60" i="219" s="1"/>
  <c r="C11" i="219"/>
  <c r="C74" i="219" s="1"/>
  <c r="C75" i="219" s="1"/>
  <c r="C10" i="219"/>
  <c r="H9" i="219"/>
  <c r="D9" i="219"/>
  <c r="B9" i="219"/>
  <c r="I8" i="219"/>
  <c r="B79" i="137" s="1"/>
  <c r="D8" i="219"/>
  <c r="B8" i="219"/>
  <c r="D7" i="219"/>
  <c r="B7" i="219"/>
  <c r="E4" i="219"/>
  <c r="F59" i="218"/>
  <c r="E49" i="218"/>
  <c r="E50" i="218" s="1"/>
  <c r="D49" i="218"/>
  <c r="D50" i="218" s="1"/>
  <c r="C49" i="218"/>
  <c r="C50" i="218" s="1"/>
  <c r="F41" i="218"/>
  <c r="E41" i="218"/>
  <c r="D41" i="218"/>
  <c r="C41" i="218"/>
  <c r="F40" i="218"/>
  <c r="E40" i="218"/>
  <c r="D40" i="218"/>
  <c r="C40" i="218"/>
  <c r="G27" i="218"/>
  <c r="I20" i="218"/>
  <c r="G20" i="218"/>
  <c r="D20" i="218"/>
  <c r="I19" i="218"/>
  <c r="F19" i="218"/>
  <c r="D19" i="218"/>
  <c r="B19" i="218"/>
  <c r="C16" i="218"/>
  <c r="J15" i="218"/>
  <c r="G15" i="218"/>
  <c r="C67" i="218" s="1"/>
  <c r="C15" i="218"/>
  <c r="I14" i="218"/>
  <c r="G14" i="218"/>
  <c r="C14" i="218"/>
  <c r="C65" i="218" s="1"/>
  <c r="C13" i="218"/>
  <c r="C12" i="218"/>
  <c r="C60" i="218" s="1"/>
  <c r="C11" i="218"/>
  <c r="C74" i="218" s="1"/>
  <c r="C75" i="218" s="1"/>
  <c r="C10" i="218"/>
  <c r="D54" i="218" s="1"/>
  <c r="H9" i="218"/>
  <c r="D9" i="218"/>
  <c r="B9" i="218"/>
  <c r="I8" i="218"/>
  <c r="B78" i="137" s="1"/>
  <c r="D8" i="218"/>
  <c r="B8" i="218"/>
  <c r="D7" i="218"/>
  <c r="B7" i="218"/>
  <c r="E4" i="218"/>
  <c r="F59" i="217"/>
  <c r="E49" i="217"/>
  <c r="E50" i="217" s="1"/>
  <c r="D49" i="217"/>
  <c r="D50" i="217" s="1"/>
  <c r="C49" i="217"/>
  <c r="C50" i="217" s="1"/>
  <c r="F41" i="217"/>
  <c r="E41" i="217"/>
  <c r="D41" i="217"/>
  <c r="C41" i="217"/>
  <c r="F40" i="217"/>
  <c r="E40" i="217"/>
  <c r="D40" i="217"/>
  <c r="C40" i="217"/>
  <c r="G27" i="217"/>
  <c r="I20" i="217"/>
  <c r="G20" i="217"/>
  <c r="D20" i="217"/>
  <c r="I19" i="217"/>
  <c r="F19" i="217"/>
  <c r="D19" i="217"/>
  <c r="B19" i="217"/>
  <c r="C16" i="217"/>
  <c r="J15" i="217"/>
  <c r="G15" i="217"/>
  <c r="C67" i="217" s="1"/>
  <c r="C15" i="217"/>
  <c r="I14" i="217"/>
  <c r="G14" i="217"/>
  <c r="C14" i="217"/>
  <c r="C65" i="217" s="1"/>
  <c r="C13" i="217"/>
  <c r="C12" i="217"/>
  <c r="C60" i="217" s="1"/>
  <c r="C11" i="217"/>
  <c r="C74" i="217" s="1"/>
  <c r="C75" i="217" s="1"/>
  <c r="C10" i="217"/>
  <c r="D54" i="217" s="1"/>
  <c r="H9" i="217"/>
  <c r="D9" i="217"/>
  <c r="B9" i="217"/>
  <c r="I8" i="217"/>
  <c r="B77" i="137" s="1"/>
  <c r="D8" i="217"/>
  <c r="B8" i="217"/>
  <c r="D7" i="217"/>
  <c r="B7" i="217"/>
  <c r="E4" i="217"/>
  <c r="F59" i="216"/>
  <c r="E49" i="216"/>
  <c r="E50" i="216" s="1"/>
  <c r="I76" i="137" s="1"/>
  <c r="D49" i="216"/>
  <c r="D50" i="216" s="1"/>
  <c r="H76" i="137" s="1"/>
  <c r="C49" i="216"/>
  <c r="C50" i="216" s="1"/>
  <c r="G76" i="137" s="1"/>
  <c r="F41" i="216"/>
  <c r="E41" i="216"/>
  <c r="D41" i="216"/>
  <c r="C41" i="216"/>
  <c r="F40" i="216"/>
  <c r="E40" i="216"/>
  <c r="D40" i="216"/>
  <c r="C40" i="216"/>
  <c r="G27" i="216"/>
  <c r="I20" i="216"/>
  <c r="G20" i="216"/>
  <c r="D20" i="216"/>
  <c r="I19" i="216"/>
  <c r="F19" i="216"/>
  <c r="D19" i="216"/>
  <c r="B19" i="216"/>
  <c r="C16" i="216"/>
  <c r="J15" i="216"/>
  <c r="G15" i="216"/>
  <c r="C67" i="216" s="1"/>
  <c r="C15" i="216"/>
  <c r="I14" i="216"/>
  <c r="G14" i="216"/>
  <c r="C14" i="216"/>
  <c r="C65" i="216" s="1"/>
  <c r="C13" i="216"/>
  <c r="C12" i="216"/>
  <c r="C60" i="216" s="1"/>
  <c r="C11" i="216"/>
  <c r="C74" i="216" s="1"/>
  <c r="C75" i="216" s="1"/>
  <c r="C10" i="216"/>
  <c r="D54" i="216" s="1"/>
  <c r="H9" i="216"/>
  <c r="D9" i="216"/>
  <c r="B9" i="216"/>
  <c r="I8" i="216"/>
  <c r="B76" i="137" s="1"/>
  <c r="D8" i="216"/>
  <c r="B8" i="216"/>
  <c r="D7" i="216"/>
  <c r="B7" i="216"/>
  <c r="E4" i="216"/>
  <c r="D42" i="216" l="1"/>
  <c r="D42" i="217"/>
  <c r="G78" i="137"/>
  <c r="G77" i="137"/>
  <c r="H77" i="137"/>
  <c r="H78" i="137"/>
  <c r="I78" i="137"/>
  <c r="I77" i="137"/>
  <c r="D42" i="218"/>
  <c r="E42" i="218"/>
  <c r="D54" i="219"/>
  <c r="C42" i="220"/>
  <c r="C44" i="220" s="1"/>
  <c r="C59" i="220" s="1"/>
  <c r="D42" i="220"/>
  <c r="E42" i="220"/>
  <c r="F42" i="220"/>
  <c r="I48" i="220"/>
  <c r="C61" i="220"/>
  <c r="C62" i="220" s="1"/>
  <c r="B74" i="220"/>
  <c r="E42" i="219"/>
  <c r="D42" i="219"/>
  <c r="F42" i="219"/>
  <c r="C42" i="219"/>
  <c r="C43" i="219" s="1"/>
  <c r="B54" i="219" s="1"/>
  <c r="F42" i="218"/>
  <c r="C42" i="218"/>
  <c r="I48" i="218"/>
  <c r="C61" i="218"/>
  <c r="B74" i="218"/>
  <c r="B75" i="218" s="1"/>
  <c r="C62" i="218"/>
  <c r="C42" i="217"/>
  <c r="E42" i="217"/>
  <c r="F42" i="217"/>
  <c r="C44" i="217" s="1"/>
  <c r="C59" i="217" s="1"/>
  <c r="E42" i="216"/>
  <c r="F42" i="216"/>
  <c r="C42" i="216"/>
  <c r="C43" i="221"/>
  <c r="B54" i="221" s="1"/>
  <c r="I49" i="221"/>
  <c r="C63" i="221" s="1"/>
  <c r="C44" i="221"/>
  <c r="C59" i="221" s="1"/>
  <c r="B75" i="220"/>
  <c r="C44" i="219"/>
  <c r="C59" i="219" s="1"/>
  <c r="I48" i="219"/>
  <c r="C61" i="219"/>
  <c r="C62" i="219" s="1"/>
  <c r="B74" i="219"/>
  <c r="C43" i="218"/>
  <c r="B54" i="218" s="1"/>
  <c r="C44" i="218"/>
  <c r="C59" i="218" s="1"/>
  <c r="I48" i="217"/>
  <c r="C61" i="217"/>
  <c r="C62" i="217" s="1"/>
  <c r="B74" i="217"/>
  <c r="C43" i="216"/>
  <c r="B54" i="216" s="1"/>
  <c r="C44" i="216"/>
  <c r="C59" i="216" s="1"/>
  <c r="I48" i="216"/>
  <c r="C62" i="216"/>
  <c r="C61" i="216"/>
  <c r="B74" i="216"/>
  <c r="C43" i="220" l="1"/>
  <c r="B54" i="220" s="1"/>
  <c r="I49" i="220"/>
  <c r="C63" i="220" s="1"/>
  <c r="I49" i="218"/>
  <c r="C63" i="218" s="1"/>
  <c r="C43" i="217"/>
  <c r="B54" i="217" s="1"/>
  <c r="B75" i="219"/>
  <c r="I49" i="219"/>
  <c r="C63" i="219" s="1"/>
  <c r="B75" i="217"/>
  <c r="I49" i="217"/>
  <c r="C63" i="217" s="1"/>
  <c r="B75" i="216"/>
  <c r="I49" i="216"/>
  <c r="C63" i="216" s="1"/>
  <c r="I49" i="137" l="1"/>
  <c r="G49" i="137"/>
  <c r="F49" i="137"/>
  <c r="E49" i="137"/>
  <c r="D49" i="137"/>
  <c r="E39" i="137"/>
  <c r="F59" i="215" l="1"/>
  <c r="E49" i="215"/>
  <c r="E50" i="215" s="1"/>
  <c r="I75" i="137" s="1"/>
  <c r="D49" i="215"/>
  <c r="D50" i="215" s="1"/>
  <c r="H75" i="137" s="1"/>
  <c r="C49" i="215"/>
  <c r="C50" i="215" s="1"/>
  <c r="G75" i="137" s="1"/>
  <c r="F41" i="215"/>
  <c r="E41" i="215"/>
  <c r="D41" i="215"/>
  <c r="C41" i="215"/>
  <c r="F40" i="215"/>
  <c r="E40" i="215"/>
  <c r="D40" i="215"/>
  <c r="C40" i="215"/>
  <c r="G27" i="215"/>
  <c r="I20" i="215"/>
  <c r="G20" i="215"/>
  <c r="D20" i="215"/>
  <c r="I19" i="215"/>
  <c r="F19" i="215"/>
  <c r="D19" i="215"/>
  <c r="B19" i="215"/>
  <c r="C16" i="215"/>
  <c r="J15" i="215"/>
  <c r="G15" i="215"/>
  <c r="C67" i="215" s="1"/>
  <c r="C15" i="215"/>
  <c r="I14" i="215"/>
  <c r="G14" i="215"/>
  <c r="C14" i="215"/>
  <c r="C65" i="215" s="1"/>
  <c r="C13" i="215"/>
  <c r="C12" i="215"/>
  <c r="C60" i="215" s="1"/>
  <c r="C11" i="215"/>
  <c r="C74" i="215" s="1"/>
  <c r="C75" i="215" s="1"/>
  <c r="C10" i="215"/>
  <c r="D54" i="215" s="1"/>
  <c r="H9" i="215"/>
  <c r="D9" i="215"/>
  <c r="B9" i="215"/>
  <c r="I8" i="215"/>
  <c r="B75" i="137" s="1"/>
  <c r="D8" i="215"/>
  <c r="B8" i="215"/>
  <c r="D7" i="215"/>
  <c r="B7" i="215"/>
  <c r="E4" i="215"/>
  <c r="F59" i="214"/>
  <c r="E49" i="214"/>
  <c r="E50" i="214" s="1"/>
  <c r="I74" i="137" s="1"/>
  <c r="D49" i="214"/>
  <c r="D50" i="214" s="1"/>
  <c r="H74" i="137" s="1"/>
  <c r="C49" i="214"/>
  <c r="C50" i="214" s="1"/>
  <c r="G74" i="137" s="1"/>
  <c r="F41" i="214"/>
  <c r="E41" i="214"/>
  <c r="D41" i="214"/>
  <c r="C41" i="214"/>
  <c r="F40" i="214"/>
  <c r="E40" i="214"/>
  <c r="D40" i="214"/>
  <c r="C40" i="214"/>
  <c r="G27" i="214"/>
  <c r="I20" i="214"/>
  <c r="G20" i="214"/>
  <c r="D20" i="214"/>
  <c r="I19" i="214"/>
  <c r="F19" i="214"/>
  <c r="D19" i="214"/>
  <c r="B19" i="214"/>
  <c r="C16" i="214"/>
  <c r="J15" i="214"/>
  <c r="G15" i="214"/>
  <c r="C67" i="214" s="1"/>
  <c r="C15" i="214"/>
  <c r="I14" i="214"/>
  <c r="G14" i="214"/>
  <c r="C14" i="214"/>
  <c r="C65" i="214" s="1"/>
  <c r="C13" i="214"/>
  <c r="C12" i="214"/>
  <c r="C61" i="214" s="1"/>
  <c r="C11" i="214"/>
  <c r="C74" i="214" s="1"/>
  <c r="C75" i="214" s="1"/>
  <c r="C10" i="214"/>
  <c r="B74" i="214" s="1"/>
  <c r="H9" i="214"/>
  <c r="D9" i="214"/>
  <c r="B9" i="214"/>
  <c r="I8" i="214"/>
  <c r="B74" i="137" s="1"/>
  <c r="D8" i="214"/>
  <c r="B8" i="214"/>
  <c r="D7" i="214"/>
  <c r="B7" i="214"/>
  <c r="E4" i="214"/>
  <c r="F59" i="213"/>
  <c r="E49" i="213"/>
  <c r="E50" i="213" s="1"/>
  <c r="I73" i="137" s="1"/>
  <c r="D49" i="213"/>
  <c r="D50" i="213" s="1"/>
  <c r="H73" i="137" s="1"/>
  <c r="C49" i="213"/>
  <c r="C50" i="213" s="1"/>
  <c r="G73" i="137" s="1"/>
  <c r="F41" i="213"/>
  <c r="E41" i="213"/>
  <c r="D41" i="213"/>
  <c r="C41" i="213"/>
  <c r="F40" i="213"/>
  <c r="E40" i="213"/>
  <c r="D40" i="213"/>
  <c r="C40" i="213"/>
  <c r="G27" i="213"/>
  <c r="I20" i="213"/>
  <c r="G20" i="213"/>
  <c r="D20" i="213"/>
  <c r="I19" i="213"/>
  <c r="F19" i="213"/>
  <c r="D19" i="213"/>
  <c r="B19" i="213"/>
  <c r="C16" i="213"/>
  <c r="J15" i="213"/>
  <c r="G15" i="213"/>
  <c r="C67" i="213" s="1"/>
  <c r="C15" i="213"/>
  <c r="I14" i="213"/>
  <c r="G14" i="213"/>
  <c r="C14" i="213"/>
  <c r="C65" i="213" s="1"/>
  <c r="C13" i="213"/>
  <c r="C12" i="213"/>
  <c r="C61" i="213" s="1"/>
  <c r="C11" i="213"/>
  <c r="C74" i="213" s="1"/>
  <c r="C75" i="213" s="1"/>
  <c r="C10" i="213"/>
  <c r="B74" i="213" s="1"/>
  <c r="H9" i="213"/>
  <c r="D9" i="213"/>
  <c r="B9" i="213"/>
  <c r="I8" i="213"/>
  <c r="B73" i="137" s="1"/>
  <c r="D8" i="213"/>
  <c r="B8" i="213"/>
  <c r="D7" i="213"/>
  <c r="B7" i="213"/>
  <c r="E4" i="213"/>
  <c r="F59" i="212"/>
  <c r="E49" i="212"/>
  <c r="E50" i="212" s="1"/>
  <c r="I72" i="137" s="1"/>
  <c r="D49" i="212"/>
  <c r="D50" i="212" s="1"/>
  <c r="H72" i="137" s="1"/>
  <c r="C49" i="212"/>
  <c r="C50" i="212" s="1"/>
  <c r="G72" i="137" s="1"/>
  <c r="F41" i="212"/>
  <c r="E41" i="212"/>
  <c r="D41" i="212"/>
  <c r="C41" i="212"/>
  <c r="F40" i="212"/>
  <c r="E40" i="212"/>
  <c r="D40" i="212"/>
  <c r="C40" i="212"/>
  <c r="G27" i="212"/>
  <c r="I20" i="212"/>
  <c r="G20" i="212"/>
  <c r="D20" i="212"/>
  <c r="I19" i="212"/>
  <c r="F19" i="212"/>
  <c r="D19" i="212"/>
  <c r="B19" i="212"/>
  <c r="C16" i="212"/>
  <c r="J15" i="212"/>
  <c r="G15" i="212"/>
  <c r="C67" i="212" s="1"/>
  <c r="C15" i="212"/>
  <c r="I14" i="212"/>
  <c r="G14" i="212"/>
  <c r="C14" i="212"/>
  <c r="C65" i="212" s="1"/>
  <c r="C13" i="212"/>
  <c r="C12" i="212"/>
  <c r="C61" i="212" s="1"/>
  <c r="C11" i="212"/>
  <c r="C74" i="212" s="1"/>
  <c r="C75" i="212" s="1"/>
  <c r="C10" i="212"/>
  <c r="D54" i="212" s="1"/>
  <c r="H9" i="212"/>
  <c r="D9" i="212"/>
  <c r="B9" i="212"/>
  <c r="I8" i="212"/>
  <c r="B72" i="137" s="1"/>
  <c r="D8" i="212"/>
  <c r="B8" i="212"/>
  <c r="D7" i="212"/>
  <c r="B7" i="212"/>
  <c r="E4" i="212"/>
  <c r="F59" i="211"/>
  <c r="E49" i="211"/>
  <c r="E50" i="211" s="1"/>
  <c r="I71" i="137" s="1"/>
  <c r="D49" i="211"/>
  <c r="D50" i="211" s="1"/>
  <c r="H71" i="137" s="1"/>
  <c r="C49" i="211"/>
  <c r="C50" i="211" s="1"/>
  <c r="G71" i="137" s="1"/>
  <c r="F41" i="211"/>
  <c r="E41" i="211"/>
  <c r="D41" i="211"/>
  <c r="C41" i="211"/>
  <c r="F40" i="211"/>
  <c r="E40" i="211"/>
  <c r="D40" i="211"/>
  <c r="C40" i="211"/>
  <c r="G27" i="211"/>
  <c r="I20" i="211"/>
  <c r="G20" i="211"/>
  <c r="D20" i="211"/>
  <c r="I19" i="211"/>
  <c r="F19" i="211"/>
  <c r="D19" i="211"/>
  <c r="B19" i="211"/>
  <c r="C16" i="211"/>
  <c r="J15" i="211"/>
  <c r="G15" i="211"/>
  <c r="C67" i="211" s="1"/>
  <c r="C15" i="211"/>
  <c r="I14" i="211"/>
  <c r="G14" i="211"/>
  <c r="C14" i="211"/>
  <c r="C65" i="211" s="1"/>
  <c r="C13" i="211"/>
  <c r="C12" i="211"/>
  <c r="C60" i="211" s="1"/>
  <c r="C11" i="211"/>
  <c r="C74" i="211" s="1"/>
  <c r="C75" i="211" s="1"/>
  <c r="C10" i="211"/>
  <c r="D54" i="211" s="1"/>
  <c r="H9" i="211"/>
  <c r="D9" i="211"/>
  <c r="B9" i="211"/>
  <c r="I8" i="211"/>
  <c r="B71" i="137" s="1"/>
  <c r="D8" i="211"/>
  <c r="B8" i="211"/>
  <c r="D7" i="211"/>
  <c r="B7" i="211"/>
  <c r="E4" i="211"/>
  <c r="F59" i="208"/>
  <c r="E49" i="208"/>
  <c r="E50" i="208" s="1"/>
  <c r="I69" i="137" s="1"/>
  <c r="D49" i="208"/>
  <c r="D50" i="208" s="1"/>
  <c r="H69" i="137" s="1"/>
  <c r="C49" i="208"/>
  <c r="C50" i="208" s="1"/>
  <c r="G69" i="137" s="1"/>
  <c r="F41" i="208"/>
  <c r="E41" i="208"/>
  <c r="D41" i="208"/>
  <c r="C41" i="208"/>
  <c r="C42" i="208" s="1"/>
  <c r="F40" i="208"/>
  <c r="E40" i="208"/>
  <c r="D40" i="208"/>
  <c r="C40" i="208"/>
  <c r="G27" i="208"/>
  <c r="I20" i="208"/>
  <c r="G20" i="208"/>
  <c r="D20" i="208"/>
  <c r="I19" i="208"/>
  <c r="F19" i="208"/>
  <c r="D19" i="208"/>
  <c r="B19" i="208"/>
  <c r="C16" i="208"/>
  <c r="J15" i="208"/>
  <c r="G15" i="208"/>
  <c r="C67" i="208" s="1"/>
  <c r="C15" i="208"/>
  <c r="I14" i="208"/>
  <c r="G14" i="208"/>
  <c r="C14" i="208"/>
  <c r="C65" i="208" s="1"/>
  <c r="C13" i="208"/>
  <c r="C12" i="208"/>
  <c r="C60" i="208" s="1"/>
  <c r="C11" i="208"/>
  <c r="C10" i="208"/>
  <c r="D54" i="208" s="1"/>
  <c r="H9" i="208"/>
  <c r="D9" i="208"/>
  <c r="B9" i="208"/>
  <c r="I8" i="208"/>
  <c r="B69" i="137" s="1"/>
  <c r="D8" i="208"/>
  <c r="B8" i="208"/>
  <c r="D7" i="208"/>
  <c r="B7" i="208"/>
  <c r="F59" i="207"/>
  <c r="E49" i="207"/>
  <c r="E50" i="207" s="1"/>
  <c r="I68" i="137" s="1"/>
  <c r="D49" i="207"/>
  <c r="D50" i="207" s="1"/>
  <c r="H68" i="137" s="1"/>
  <c r="C49" i="207"/>
  <c r="C50" i="207" s="1"/>
  <c r="G68" i="137" s="1"/>
  <c r="F41" i="207"/>
  <c r="E41" i="207"/>
  <c r="D41" i="207"/>
  <c r="C41" i="207"/>
  <c r="F40" i="207"/>
  <c r="E40" i="207"/>
  <c r="D40" i="207"/>
  <c r="C40" i="207"/>
  <c r="G27" i="207"/>
  <c r="I20" i="207"/>
  <c r="G20" i="207"/>
  <c r="D20" i="207"/>
  <c r="I19" i="207"/>
  <c r="F19" i="207"/>
  <c r="D19" i="207"/>
  <c r="B19" i="207"/>
  <c r="C16" i="207"/>
  <c r="J15" i="207"/>
  <c r="G15" i="207"/>
  <c r="C67" i="207" s="1"/>
  <c r="C15" i="207"/>
  <c r="I14" i="207"/>
  <c r="G14" i="207"/>
  <c r="C14" i="207"/>
  <c r="C65" i="207" s="1"/>
  <c r="C13" i="207"/>
  <c r="C12" i="207"/>
  <c r="C61" i="207" s="1"/>
  <c r="C11" i="207"/>
  <c r="C74" i="207" s="1"/>
  <c r="C75" i="207" s="1"/>
  <c r="C10" i="207"/>
  <c r="B74" i="207" s="1"/>
  <c r="H9" i="207"/>
  <c r="D9" i="207"/>
  <c r="B9" i="207"/>
  <c r="I8" i="207"/>
  <c r="B68" i="137" s="1"/>
  <c r="D8" i="207"/>
  <c r="B8" i="207"/>
  <c r="D7" i="207"/>
  <c r="B7" i="207"/>
  <c r="F59" i="206"/>
  <c r="E49" i="206"/>
  <c r="E50" i="206" s="1"/>
  <c r="I67" i="137" s="1"/>
  <c r="D49" i="206"/>
  <c r="D50" i="206" s="1"/>
  <c r="H67" i="137" s="1"/>
  <c r="C49" i="206"/>
  <c r="C50" i="206" s="1"/>
  <c r="G67" i="137" s="1"/>
  <c r="F41" i="206"/>
  <c r="E41" i="206"/>
  <c r="D41" i="206"/>
  <c r="D42" i="206" s="1"/>
  <c r="C41" i="206"/>
  <c r="F40" i="206"/>
  <c r="E40" i="206"/>
  <c r="D40" i="206"/>
  <c r="C40" i="206"/>
  <c r="G27" i="206"/>
  <c r="I20" i="206"/>
  <c r="G20" i="206"/>
  <c r="D20" i="206"/>
  <c r="I19" i="206"/>
  <c r="F19" i="206"/>
  <c r="D19" i="206"/>
  <c r="B19" i="206"/>
  <c r="C16" i="206"/>
  <c r="J15" i="206"/>
  <c r="G15" i="206"/>
  <c r="C67" i="206" s="1"/>
  <c r="C15" i="206"/>
  <c r="I14" i="206"/>
  <c r="G14" i="206"/>
  <c r="C14" i="206"/>
  <c r="C65" i="206" s="1"/>
  <c r="C13" i="206"/>
  <c r="C12" i="206"/>
  <c r="C61" i="206" s="1"/>
  <c r="C11" i="206"/>
  <c r="C74" i="206" s="1"/>
  <c r="C75" i="206" s="1"/>
  <c r="C10" i="206"/>
  <c r="B74" i="206" s="1"/>
  <c r="H9" i="206"/>
  <c r="D9" i="206"/>
  <c r="B9" i="206"/>
  <c r="I8" i="206"/>
  <c r="B67" i="137" s="1"/>
  <c r="D8" i="206"/>
  <c r="B8" i="206"/>
  <c r="D7" i="206"/>
  <c r="B7" i="206"/>
  <c r="F59" i="205"/>
  <c r="E49" i="205"/>
  <c r="E50" i="205" s="1"/>
  <c r="I66" i="137" s="1"/>
  <c r="D49" i="205"/>
  <c r="D50" i="205" s="1"/>
  <c r="H66" i="137" s="1"/>
  <c r="C49" i="205"/>
  <c r="C50" i="205" s="1"/>
  <c r="G66" i="137" s="1"/>
  <c r="F41" i="205"/>
  <c r="E41" i="205"/>
  <c r="D41" i="205"/>
  <c r="C41" i="205"/>
  <c r="F40" i="205"/>
  <c r="E40" i="205"/>
  <c r="D40" i="205"/>
  <c r="C40" i="205"/>
  <c r="I20" i="205"/>
  <c r="G20" i="205"/>
  <c r="D20" i="205"/>
  <c r="I19" i="205"/>
  <c r="F19" i="205"/>
  <c r="D19" i="205"/>
  <c r="B19" i="205"/>
  <c r="C16" i="205"/>
  <c r="J15" i="205"/>
  <c r="G15" i="205"/>
  <c r="C67" i="205" s="1"/>
  <c r="C15" i="205"/>
  <c r="I14" i="205"/>
  <c r="G14" i="205"/>
  <c r="C14" i="205"/>
  <c r="C65" i="205" s="1"/>
  <c r="C13" i="205"/>
  <c r="C12" i="205"/>
  <c r="C60" i="205" s="1"/>
  <c r="C11" i="205"/>
  <c r="C74" i="205" s="1"/>
  <c r="C75" i="205" s="1"/>
  <c r="C10" i="205"/>
  <c r="D54" i="205" s="1"/>
  <c r="H9" i="205"/>
  <c r="D9" i="205"/>
  <c r="B9" i="205"/>
  <c r="I8" i="205"/>
  <c r="B66" i="137" s="1"/>
  <c r="D8" i="205"/>
  <c r="B8" i="205"/>
  <c r="D7" i="205"/>
  <c r="B7" i="205"/>
  <c r="F59" i="204"/>
  <c r="E49" i="204"/>
  <c r="E50" i="204" s="1"/>
  <c r="I65" i="137" s="1"/>
  <c r="D49" i="204"/>
  <c r="D50" i="204" s="1"/>
  <c r="H65" i="137" s="1"/>
  <c r="C49" i="204"/>
  <c r="C50" i="204" s="1"/>
  <c r="G65" i="137" s="1"/>
  <c r="F41" i="204"/>
  <c r="E41" i="204"/>
  <c r="D41" i="204"/>
  <c r="C41" i="204"/>
  <c r="F40" i="204"/>
  <c r="E40" i="204"/>
  <c r="D40" i="204"/>
  <c r="C40" i="204"/>
  <c r="I20" i="204"/>
  <c r="G20" i="204"/>
  <c r="D20" i="204"/>
  <c r="I19" i="204"/>
  <c r="F19" i="204"/>
  <c r="D19" i="204"/>
  <c r="B19" i="204"/>
  <c r="C16" i="204"/>
  <c r="J15" i="204"/>
  <c r="G15" i="204"/>
  <c r="C67" i="204" s="1"/>
  <c r="C15" i="204"/>
  <c r="I14" i="204"/>
  <c r="G14" i="204"/>
  <c r="C14" i="204"/>
  <c r="C65" i="204" s="1"/>
  <c r="C13" i="204"/>
  <c r="C12" i="204"/>
  <c r="C60" i="204" s="1"/>
  <c r="C11" i="204"/>
  <c r="C74" i="204" s="1"/>
  <c r="C75" i="204" s="1"/>
  <c r="C10" i="204"/>
  <c r="D54" i="204" s="1"/>
  <c r="H9" i="204"/>
  <c r="D9" i="204"/>
  <c r="B9" i="204"/>
  <c r="I8" i="204"/>
  <c r="B65" i="137" s="1"/>
  <c r="D8" i="204"/>
  <c r="B8" i="204"/>
  <c r="D7" i="204"/>
  <c r="B7" i="204"/>
  <c r="F59" i="202"/>
  <c r="E49" i="202"/>
  <c r="E50" i="202" s="1"/>
  <c r="D49" i="202"/>
  <c r="D50" i="202" s="1"/>
  <c r="C49" i="202"/>
  <c r="C50" i="202" s="1"/>
  <c r="F41" i="202"/>
  <c r="E41" i="202"/>
  <c r="D41" i="202"/>
  <c r="C41" i="202"/>
  <c r="F40" i="202"/>
  <c r="E40" i="202"/>
  <c r="D40" i="202"/>
  <c r="C40" i="202"/>
  <c r="G27" i="202"/>
  <c r="I20" i="202"/>
  <c r="G20" i="202"/>
  <c r="D20" i="202"/>
  <c r="I19" i="202"/>
  <c r="F19" i="202"/>
  <c r="D19" i="202"/>
  <c r="B19" i="202"/>
  <c r="C16" i="202"/>
  <c r="J15" i="202"/>
  <c r="G15" i="202"/>
  <c r="C67" i="202" s="1"/>
  <c r="C15" i="202"/>
  <c r="I14" i="202"/>
  <c r="G14" i="202"/>
  <c r="C14" i="202"/>
  <c r="C65" i="202" s="1"/>
  <c r="C13" i="202"/>
  <c r="C12" i="202"/>
  <c r="C60" i="202" s="1"/>
  <c r="H11" i="202"/>
  <c r="C64" i="202" s="1"/>
  <c r="C11" i="202"/>
  <c r="C74" i="202" s="1"/>
  <c r="C75" i="202" s="1"/>
  <c r="H10" i="202"/>
  <c r="C10" i="202"/>
  <c r="H9" i="202"/>
  <c r="D9" i="202"/>
  <c r="B9" i="202"/>
  <c r="I8" i="202"/>
  <c r="G8" i="202"/>
  <c r="D8" i="202"/>
  <c r="B8" i="202"/>
  <c r="I7" i="202"/>
  <c r="G7" i="202"/>
  <c r="D7" i="202"/>
  <c r="B7" i="202"/>
  <c r="H4" i="202"/>
  <c r="G4" i="202"/>
  <c r="F4" i="202"/>
  <c r="E4" i="202"/>
  <c r="D4" i="202"/>
  <c r="C4" i="202"/>
  <c r="B4" i="202"/>
  <c r="A4" i="202"/>
  <c r="J37" i="132"/>
  <c r="I63" i="227" l="1"/>
  <c r="I79" i="137"/>
  <c r="I64" i="137"/>
  <c r="G64" i="137"/>
  <c r="G79" i="137"/>
  <c r="H64" i="137"/>
  <c r="H79" i="137"/>
  <c r="D54" i="202"/>
  <c r="F42" i="204"/>
  <c r="D42" i="205"/>
  <c r="F42" i="207"/>
  <c r="D42" i="211"/>
  <c r="D42" i="212"/>
  <c r="C42" i="214"/>
  <c r="J56" i="132"/>
  <c r="J55" i="132"/>
  <c r="J54" i="132"/>
  <c r="B64" i="137"/>
  <c r="D42" i="214"/>
  <c r="E42" i="214"/>
  <c r="C43" i="214" s="1"/>
  <c r="B54" i="214" s="1"/>
  <c r="F42" i="214"/>
  <c r="I48" i="214"/>
  <c r="I49" i="214" s="1"/>
  <c r="C63" i="214" s="1"/>
  <c r="C42" i="213"/>
  <c r="C43" i="213" s="1"/>
  <c r="B54" i="213" s="1"/>
  <c r="D42" i="213"/>
  <c r="E42" i="213"/>
  <c r="F42" i="213"/>
  <c r="I48" i="213"/>
  <c r="I49" i="213" s="1"/>
  <c r="C63" i="213" s="1"/>
  <c r="C42" i="212"/>
  <c r="E42" i="212"/>
  <c r="C43" i="212" s="1"/>
  <c r="B54" i="212" s="1"/>
  <c r="F42" i="212"/>
  <c r="C44" i="212" s="1"/>
  <c r="C59" i="212" s="1"/>
  <c r="I48" i="212"/>
  <c r="I49" i="212" s="1"/>
  <c r="C63" i="212" s="1"/>
  <c r="C42" i="211"/>
  <c r="E42" i="211"/>
  <c r="F42" i="211"/>
  <c r="D42" i="208"/>
  <c r="E42" i="208"/>
  <c r="F42" i="208"/>
  <c r="I48" i="208"/>
  <c r="C61" i="208"/>
  <c r="C62" i="208" s="1"/>
  <c r="B74" i="208"/>
  <c r="B75" i="208" s="1"/>
  <c r="C42" i="207"/>
  <c r="D42" i="207"/>
  <c r="C43" i="207" s="1"/>
  <c r="B54" i="207" s="1"/>
  <c r="E42" i="207"/>
  <c r="C42" i="206"/>
  <c r="C44" i="206" s="1"/>
  <c r="C59" i="206" s="1"/>
  <c r="E42" i="206"/>
  <c r="F42" i="206"/>
  <c r="I48" i="206"/>
  <c r="E42" i="205"/>
  <c r="F42" i="205"/>
  <c r="C42" i="205"/>
  <c r="C42" i="204"/>
  <c r="D42" i="204"/>
  <c r="E42" i="204"/>
  <c r="B74" i="204"/>
  <c r="C62" i="204"/>
  <c r="C61" i="204"/>
  <c r="F42" i="215"/>
  <c r="E42" i="215"/>
  <c r="D42" i="215"/>
  <c r="C42" i="215"/>
  <c r="I48" i="215"/>
  <c r="B75" i="214"/>
  <c r="C44" i="213"/>
  <c r="C59" i="213" s="1"/>
  <c r="C44" i="214"/>
  <c r="C59" i="214" s="1"/>
  <c r="I48" i="211"/>
  <c r="B75" i="213"/>
  <c r="C61" i="211"/>
  <c r="C62" i="211" s="1"/>
  <c r="B74" i="211"/>
  <c r="C60" i="212"/>
  <c r="C62" i="212" s="1"/>
  <c r="D54" i="213"/>
  <c r="C61" i="215"/>
  <c r="C62" i="215" s="1"/>
  <c r="B74" i="215"/>
  <c r="B74" i="212"/>
  <c r="C60" i="213"/>
  <c r="C62" i="213" s="1"/>
  <c r="D54" i="214"/>
  <c r="C60" i="214"/>
  <c r="C62" i="214" s="1"/>
  <c r="C44" i="207"/>
  <c r="C59" i="207" s="1"/>
  <c r="B75" i="206"/>
  <c r="I48" i="207"/>
  <c r="C43" i="208"/>
  <c r="B54" i="208" s="1"/>
  <c r="C44" i="208"/>
  <c r="C59" i="208" s="1"/>
  <c r="B75" i="207"/>
  <c r="C60" i="206"/>
  <c r="C62" i="206" s="1"/>
  <c r="D54" i="207"/>
  <c r="C74" i="208"/>
  <c r="C75" i="208" s="1"/>
  <c r="D54" i="206"/>
  <c r="C60" i="207"/>
  <c r="C62" i="207" s="1"/>
  <c r="I48" i="205"/>
  <c r="C43" i="205"/>
  <c r="B54" i="205" s="1"/>
  <c r="C44" i="205"/>
  <c r="C59" i="205" s="1"/>
  <c r="C61" i="205"/>
  <c r="C62" i="205" s="1"/>
  <c r="B74" i="205"/>
  <c r="I48" i="204"/>
  <c r="C44" i="204"/>
  <c r="C59" i="204" s="1"/>
  <c r="B75" i="204"/>
  <c r="C42" i="202"/>
  <c r="D42" i="202"/>
  <c r="E42" i="202"/>
  <c r="C44" i="202" s="1"/>
  <c r="C59" i="202" s="1"/>
  <c r="F42" i="202"/>
  <c r="I48" i="202"/>
  <c r="C61" i="202"/>
  <c r="C62" i="202" s="1"/>
  <c r="B74" i="202"/>
  <c r="C43" i="204" l="1"/>
  <c r="B54" i="204" s="1"/>
  <c r="C43" i="206"/>
  <c r="B54" i="206" s="1"/>
  <c r="C44" i="211"/>
  <c r="C59" i="211" s="1"/>
  <c r="C43" i="211"/>
  <c r="B54" i="211" s="1"/>
  <c r="C44" i="215"/>
  <c r="C59" i="215" s="1"/>
  <c r="I49" i="208"/>
  <c r="C63" i="208" s="1"/>
  <c r="I49" i="206"/>
  <c r="C63" i="206" s="1"/>
  <c r="C43" i="215"/>
  <c r="B54" i="215" s="1"/>
  <c r="I49" i="215"/>
  <c r="C63" i="215" s="1"/>
  <c r="C43" i="202"/>
  <c r="B54" i="202" s="1"/>
  <c r="B75" i="212"/>
  <c r="B75" i="215"/>
  <c r="I49" i="211"/>
  <c r="C63" i="211" s="1"/>
  <c r="B75" i="211"/>
  <c r="I49" i="207"/>
  <c r="C63" i="207" s="1"/>
  <c r="B75" i="205"/>
  <c r="I49" i="205"/>
  <c r="C63" i="205" s="1"/>
  <c r="I49" i="204"/>
  <c r="C63" i="204" s="1"/>
  <c r="B75" i="202"/>
  <c r="F54" i="202"/>
  <c r="I49" i="202"/>
  <c r="C63" i="202" s="1"/>
  <c r="C66" i="202" s="1"/>
  <c r="G69" i="202" s="1"/>
  <c r="I19" i="201"/>
  <c r="F19" i="201"/>
  <c r="D19" i="201"/>
  <c r="H54" i="202" l="1"/>
  <c r="D74" i="202" s="1"/>
  <c r="D75" i="202" s="1"/>
  <c r="E75" i="202" s="1"/>
  <c r="G70" i="202"/>
  <c r="I74" i="202" s="1"/>
  <c r="I75" i="202" s="1"/>
  <c r="G67" i="202"/>
  <c r="I62" i="202"/>
  <c r="J61" i="202" s="1"/>
  <c r="I61" i="202"/>
  <c r="A114" i="137"/>
  <c r="B115" i="137"/>
  <c r="G114" i="137"/>
  <c r="B7" i="201"/>
  <c r="E74" i="202" l="1"/>
  <c r="F74" i="202" s="1"/>
  <c r="L67" i="202"/>
  <c r="L68" i="202"/>
  <c r="K68" i="202"/>
  <c r="N127" i="132"/>
  <c r="F20" i="137"/>
  <c r="E4" i="204" l="1"/>
  <c r="F75" i="202"/>
  <c r="D64" i="137"/>
  <c r="A49" i="137"/>
  <c r="A39" i="137"/>
  <c r="E4" i="205" l="1"/>
  <c r="C16" i="201"/>
  <c r="E4" i="206" l="1"/>
  <c r="H11" i="201"/>
  <c r="E4" i="207" l="1"/>
  <c r="C78" i="137"/>
  <c r="C74" i="137"/>
  <c r="C66" i="137"/>
  <c r="C70" i="137"/>
  <c r="E4" i="208" l="1"/>
  <c r="D53" i="132"/>
  <c r="I7" i="220" s="1"/>
  <c r="E53" i="132"/>
  <c r="G8" i="220" s="1"/>
  <c r="C53" i="132"/>
  <c r="G7" i="220" s="1"/>
  <c r="E4" i="221" l="1"/>
  <c r="Z29" i="132"/>
  <c r="Z28" i="132"/>
  <c r="G39" i="137" l="1"/>
  <c r="C64" i="137" l="1"/>
  <c r="E82" i="137"/>
  <c r="F59" i="201"/>
  <c r="E49" i="201"/>
  <c r="D49" i="201"/>
  <c r="C49" i="201"/>
  <c r="C50" i="201" s="1"/>
  <c r="F41" i="201"/>
  <c r="E41" i="201"/>
  <c r="D41" i="201"/>
  <c r="C41" i="201"/>
  <c r="F40" i="201"/>
  <c r="E40" i="201"/>
  <c r="D40" i="201"/>
  <c r="C40" i="201"/>
  <c r="J15" i="201"/>
  <c r="G15" i="201"/>
  <c r="C67" i="201" s="1"/>
  <c r="C15" i="201"/>
  <c r="I14" i="201"/>
  <c r="G14" i="201"/>
  <c r="C14" i="201"/>
  <c r="C65" i="201" s="1"/>
  <c r="C13" i="201"/>
  <c r="C12" i="201"/>
  <c r="C61" i="201" s="1"/>
  <c r="C64" i="201"/>
  <c r="C11" i="201"/>
  <c r="C74" i="201" s="1"/>
  <c r="C75" i="201" s="1"/>
  <c r="H10" i="201"/>
  <c r="C10" i="20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D42" i="201" l="1"/>
  <c r="F42" i="201"/>
  <c r="C42" i="201"/>
  <c r="E42" i="201"/>
  <c r="D54" i="201"/>
  <c r="C60" i="201"/>
  <c r="C62" i="201" s="1"/>
  <c r="B74" i="201"/>
  <c r="C44" i="201" l="1"/>
  <c r="C59" i="201" s="1"/>
  <c r="C43" i="201"/>
  <c r="B54" i="201" s="1"/>
  <c r="B75" i="201"/>
  <c r="F79" i="137" l="1"/>
  <c r="F82" i="137"/>
  <c r="I39" i="137"/>
  <c r="J40" i="132" l="1"/>
  <c r="I39" i="132"/>
  <c r="H11" i="205" s="1"/>
  <c r="C64" i="205" s="1"/>
  <c r="I40" i="132"/>
  <c r="H11" i="206" s="1"/>
  <c r="C64" i="206" s="1"/>
  <c r="I41" i="132"/>
  <c r="H11" i="207" s="1"/>
  <c r="C64" i="207" s="1"/>
  <c r="I42" i="132"/>
  <c r="H11" i="208" s="1"/>
  <c r="C64" i="208" s="1"/>
  <c r="I43" i="132"/>
  <c r="H11" i="221" s="1"/>
  <c r="C64" i="221" s="1"/>
  <c r="I44" i="132"/>
  <c r="H11" i="211" s="1"/>
  <c r="C64" i="211" s="1"/>
  <c r="I45" i="132"/>
  <c r="H11" i="212" s="1"/>
  <c r="C64" i="212" s="1"/>
  <c r="I46" i="132"/>
  <c r="H11" i="213" s="1"/>
  <c r="C64" i="213" s="1"/>
  <c r="I47" i="132"/>
  <c r="H11" i="214" s="1"/>
  <c r="C64" i="214" s="1"/>
  <c r="I48" i="132"/>
  <c r="H11" i="215" s="1"/>
  <c r="C64" i="215" s="1"/>
  <c r="I49" i="132"/>
  <c r="H11" i="216" s="1"/>
  <c r="C64" i="216" s="1"/>
  <c r="I50" i="132"/>
  <c r="H11" i="217" s="1"/>
  <c r="C64" i="217" s="1"/>
  <c r="I51" i="132"/>
  <c r="H11" i="218" s="1"/>
  <c r="C64" i="218" s="1"/>
  <c r="I52" i="132"/>
  <c r="H11" i="219" s="1"/>
  <c r="C64" i="219" s="1"/>
  <c r="I53" i="132"/>
  <c r="H11" i="220" s="1"/>
  <c r="C64" i="220" s="1"/>
  <c r="I38" i="132"/>
  <c r="H11" i="204" s="1"/>
  <c r="C64" i="204" s="1"/>
  <c r="H39" i="132"/>
  <c r="H10" i="205" s="1"/>
  <c r="H40" i="132"/>
  <c r="H10" i="206" s="1"/>
  <c r="H41" i="132"/>
  <c r="H10" i="207" s="1"/>
  <c r="H42" i="132"/>
  <c r="H10" i="208" s="1"/>
  <c r="H43" i="132"/>
  <c r="H10" i="221" s="1"/>
  <c r="H44" i="132"/>
  <c r="H10" i="211" s="1"/>
  <c r="H45" i="132"/>
  <c r="H10" i="212" s="1"/>
  <c r="H46" i="132"/>
  <c r="H10" i="213" s="1"/>
  <c r="H47" i="132"/>
  <c r="H10" i="214" s="1"/>
  <c r="H48" i="132"/>
  <c r="H10" i="215" s="1"/>
  <c r="H49" i="132"/>
  <c r="H10" i="216" s="1"/>
  <c r="H50" i="132"/>
  <c r="H10" i="217" s="1"/>
  <c r="H51" i="132"/>
  <c r="H10" i="218" s="1"/>
  <c r="H52" i="132"/>
  <c r="H10" i="219" s="1"/>
  <c r="H53" i="132"/>
  <c r="H10" i="220" s="1"/>
  <c r="H38" i="132"/>
  <c r="H10" i="204" s="1"/>
  <c r="D8" i="132"/>
  <c r="B4" i="204" s="1"/>
  <c r="F54" i="216" l="1"/>
  <c r="H54" i="216" s="1"/>
  <c r="D74" i="216" s="1"/>
  <c r="C66" i="216"/>
  <c r="F54" i="207"/>
  <c r="H54" i="207" s="1"/>
  <c r="D74" i="207" s="1"/>
  <c r="C66" i="207"/>
  <c r="F54" i="215"/>
  <c r="H54" i="215" s="1"/>
  <c r="D74" i="215" s="1"/>
  <c r="C66" i="215"/>
  <c r="F54" i="211"/>
  <c r="H54" i="211" s="1"/>
  <c r="D74" i="211" s="1"/>
  <c r="C66" i="211"/>
  <c r="F54" i="206"/>
  <c r="H54" i="206" s="1"/>
  <c r="D74" i="206" s="1"/>
  <c r="C66" i="206"/>
  <c r="C66" i="212"/>
  <c r="F54" i="212"/>
  <c r="H54" i="212" s="1"/>
  <c r="D74" i="212" s="1"/>
  <c r="F54" i="218"/>
  <c r="H54" i="218" s="1"/>
  <c r="D74" i="218" s="1"/>
  <c r="C66" i="218"/>
  <c r="C66" i="214"/>
  <c r="F54" i="214"/>
  <c r="H54" i="214" s="1"/>
  <c r="D74" i="214" s="1"/>
  <c r="F54" i="221"/>
  <c r="H54" i="221" s="1"/>
  <c r="D74" i="221" s="1"/>
  <c r="C66" i="221"/>
  <c r="F54" i="205"/>
  <c r="H54" i="205" s="1"/>
  <c r="D74" i="205" s="1"/>
  <c r="C66" i="205"/>
  <c r="F54" i="220"/>
  <c r="H54" i="220" s="1"/>
  <c r="D74" i="220" s="1"/>
  <c r="C66" i="220"/>
  <c r="F54" i="219"/>
  <c r="H54" i="219" s="1"/>
  <c r="D74" i="219" s="1"/>
  <c r="C66" i="219"/>
  <c r="F54" i="204"/>
  <c r="H54" i="204" s="1"/>
  <c r="D74" i="204" s="1"/>
  <c r="C66" i="204"/>
  <c r="F54" i="217"/>
  <c r="H54" i="217" s="1"/>
  <c r="D74" i="217" s="1"/>
  <c r="C66" i="217"/>
  <c r="F54" i="213"/>
  <c r="H54" i="213" s="1"/>
  <c r="D74" i="213" s="1"/>
  <c r="C66" i="213"/>
  <c r="F54" i="208"/>
  <c r="H54" i="208" s="1"/>
  <c r="D74" i="208" s="1"/>
  <c r="C66" i="208"/>
  <c r="J50" i="132"/>
  <c r="J42" i="132"/>
  <c r="J38" i="132"/>
  <c r="J53" i="132"/>
  <c r="J49" i="132"/>
  <c r="J45" i="132"/>
  <c r="J41" i="132"/>
  <c r="J51" i="132"/>
  <c r="J47" i="132"/>
  <c r="J43" i="132"/>
  <c r="J46" i="132"/>
  <c r="J52" i="132"/>
  <c r="J48" i="132"/>
  <c r="J44" i="132"/>
  <c r="J39" i="132"/>
  <c r="I62" i="219" l="1"/>
  <c r="J61" i="219" s="1"/>
  <c r="G69" i="219"/>
  <c r="I61" i="219"/>
  <c r="I62" i="211"/>
  <c r="J61" i="211" s="1"/>
  <c r="G69" i="211"/>
  <c r="I61" i="211"/>
  <c r="E74" i="217"/>
  <c r="F74" i="217" s="1"/>
  <c r="D75" i="217"/>
  <c r="E75" i="217" s="1"/>
  <c r="I62" i="214"/>
  <c r="J61" i="214" s="1"/>
  <c r="G69" i="214"/>
  <c r="I61" i="214"/>
  <c r="G69" i="212"/>
  <c r="I62" i="212"/>
  <c r="J61" i="212" s="1"/>
  <c r="I61" i="212"/>
  <c r="E74" i="211"/>
  <c r="F74" i="211" s="1"/>
  <c r="D75" i="211"/>
  <c r="E75" i="211" s="1"/>
  <c r="D75" i="207"/>
  <c r="E75" i="207" s="1"/>
  <c r="E74" i="207"/>
  <c r="F74" i="207" s="1"/>
  <c r="I62" i="208"/>
  <c r="J61" i="208" s="1"/>
  <c r="I61" i="208"/>
  <c r="G69" i="208"/>
  <c r="I62" i="205"/>
  <c r="J61" i="205" s="1"/>
  <c r="G69" i="205"/>
  <c r="I61" i="205"/>
  <c r="D75" i="212"/>
  <c r="E75" i="212" s="1"/>
  <c r="E74" i="212"/>
  <c r="F74" i="212" s="1"/>
  <c r="D75" i="208"/>
  <c r="E75" i="208" s="1"/>
  <c r="E74" i="208"/>
  <c r="F74" i="208" s="1"/>
  <c r="D75" i="205"/>
  <c r="E75" i="205" s="1"/>
  <c r="E74" i="205"/>
  <c r="F74" i="205" s="1"/>
  <c r="I61" i="220"/>
  <c r="G69" i="220"/>
  <c r="I62" i="220"/>
  <c r="J61" i="220" s="1"/>
  <c r="I62" i="218"/>
  <c r="J61" i="218" s="1"/>
  <c r="I61" i="218"/>
  <c r="G69" i="218"/>
  <c r="G69" i="216"/>
  <c r="I61" i="216"/>
  <c r="I62" i="216"/>
  <c r="J61" i="216" s="1"/>
  <c r="I62" i="217"/>
  <c r="J61" i="217" s="1"/>
  <c r="G69" i="217"/>
  <c r="I61" i="217"/>
  <c r="D75" i="214"/>
  <c r="E75" i="214" s="1"/>
  <c r="E74" i="214"/>
  <c r="F74" i="214" s="1"/>
  <c r="F75" i="214" s="1"/>
  <c r="I62" i="207"/>
  <c r="J61" i="207" s="1"/>
  <c r="I61" i="207"/>
  <c r="G69" i="207"/>
  <c r="E74" i="219"/>
  <c r="F74" i="219" s="1"/>
  <c r="D75" i="219"/>
  <c r="E75" i="219" s="1"/>
  <c r="I61" i="213"/>
  <c r="I62" i="213"/>
  <c r="J61" i="213" s="1"/>
  <c r="G69" i="213"/>
  <c r="I62" i="204"/>
  <c r="J61" i="204" s="1"/>
  <c r="I61" i="204"/>
  <c r="G69" i="204"/>
  <c r="G69" i="221"/>
  <c r="I61" i="221"/>
  <c r="I62" i="221"/>
  <c r="J61" i="221" s="1"/>
  <c r="I61" i="206"/>
  <c r="I62" i="206"/>
  <c r="J61" i="206" s="1"/>
  <c r="G69" i="206"/>
  <c r="I62" i="215"/>
  <c r="J61" i="215" s="1"/>
  <c r="I61" i="215"/>
  <c r="G69" i="215"/>
  <c r="E74" i="213"/>
  <c r="F74" i="213" s="1"/>
  <c r="D75" i="213"/>
  <c r="E75" i="213" s="1"/>
  <c r="E74" i="204"/>
  <c r="F74" i="204" s="1"/>
  <c r="D75" i="204"/>
  <c r="E75" i="204" s="1"/>
  <c r="E74" i="220"/>
  <c r="F74" i="220" s="1"/>
  <c r="D75" i="220"/>
  <c r="E75" i="220" s="1"/>
  <c r="D75" i="221"/>
  <c r="E75" i="221" s="1"/>
  <c r="E74" i="221"/>
  <c r="F74" i="221" s="1"/>
  <c r="F75" i="221" s="1"/>
  <c r="D75" i="218"/>
  <c r="E75" i="218" s="1"/>
  <c r="E74" i="218"/>
  <c r="F74" i="218" s="1"/>
  <c r="E74" i="206"/>
  <c r="F74" i="206" s="1"/>
  <c r="D75" i="206"/>
  <c r="E75" i="206" s="1"/>
  <c r="D75" i="215"/>
  <c r="E75" i="215" s="1"/>
  <c r="E74" i="215"/>
  <c r="F74" i="215" s="1"/>
  <c r="D75" i="216"/>
  <c r="E75" i="216" s="1"/>
  <c r="E74" i="216"/>
  <c r="F74" i="216" s="1"/>
  <c r="D18" i="137"/>
  <c r="A23" i="137"/>
  <c r="E25" i="137"/>
  <c r="G8" i="132"/>
  <c r="D4" i="204" s="1"/>
  <c r="G9" i="132"/>
  <c r="D4" i="205" s="1"/>
  <c r="G10" i="132"/>
  <c r="D4" i="206" s="1"/>
  <c r="G11" i="132"/>
  <c r="D4" i="207" s="1"/>
  <c r="G12" i="132"/>
  <c r="D4" i="208" s="1"/>
  <c r="G13" i="132"/>
  <c r="D4" i="221" s="1"/>
  <c r="G14" i="132"/>
  <c r="D4" i="211" s="1"/>
  <c r="G15" i="132"/>
  <c r="D4" i="212" s="1"/>
  <c r="G16" i="132"/>
  <c r="D4" i="213" s="1"/>
  <c r="G17" i="132"/>
  <c r="D4" i="214" s="1"/>
  <c r="G18" i="132"/>
  <c r="D4" i="215" s="1"/>
  <c r="G19" i="132"/>
  <c r="D4" i="216" s="1"/>
  <c r="G20" i="132"/>
  <c r="D4" i="217" s="1"/>
  <c r="G21" i="132"/>
  <c r="D4" i="218" s="1"/>
  <c r="G22" i="132"/>
  <c r="D4" i="219" s="1"/>
  <c r="G23" i="132"/>
  <c r="D4" i="220" s="1"/>
  <c r="G67" i="221" l="1"/>
  <c r="G70" i="221"/>
  <c r="I74" i="221" s="1"/>
  <c r="I75" i="221" s="1"/>
  <c r="G70" i="218"/>
  <c r="I74" i="218" s="1"/>
  <c r="I75" i="218" s="1"/>
  <c r="G67" i="218"/>
  <c r="G70" i="212"/>
  <c r="I74" i="212" s="1"/>
  <c r="I75" i="212" s="1"/>
  <c r="G67" i="212"/>
  <c r="F75" i="206"/>
  <c r="D67" i="137"/>
  <c r="D65" i="137"/>
  <c r="F75" i="204"/>
  <c r="G70" i="204"/>
  <c r="I74" i="204" s="1"/>
  <c r="I75" i="204" s="1"/>
  <c r="G67" i="204"/>
  <c r="G70" i="207"/>
  <c r="I74" i="207" s="1"/>
  <c r="I75" i="207" s="1"/>
  <c r="G67" i="207"/>
  <c r="G67" i="205"/>
  <c r="G70" i="205"/>
  <c r="I74" i="205" s="1"/>
  <c r="I75" i="205" s="1"/>
  <c r="D71" i="137"/>
  <c r="F75" i="211"/>
  <c r="D77" i="137"/>
  <c r="F75" i="217"/>
  <c r="G67" i="215"/>
  <c r="G70" i="215"/>
  <c r="I74" i="215" s="1"/>
  <c r="I75" i="215" s="1"/>
  <c r="G70" i="213"/>
  <c r="I74" i="213" s="1"/>
  <c r="I75" i="213" s="1"/>
  <c r="G67" i="213"/>
  <c r="F75" i="219"/>
  <c r="D79" i="137"/>
  <c r="G70" i="220"/>
  <c r="I74" i="220" s="1"/>
  <c r="I75" i="220" s="1"/>
  <c r="G67" i="220"/>
  <c r="F75" i="215"/>
  <c r="D75" i="137"/>
  <c r="F75" i="218"/>
  <c r="D78" i="137"/>
  <c r="D66" i="137"/>
  <c r="F75" i="205"/>
  <c r="F75" i="212"/>
  <c r="D72" i="137"/>
  <c r="D68" i="137"/>
  <c r="F75" i="207"/>
  <c r="G67" i="214"/>
  <c r="G70" i="214"/>
  <c r="I74" i="214" s="1"/>
  <c r="I75" i="214" s="1"/>
  <c r="G67" i="219"/>
  <c r="G70" i="219"/>
  <c r="I74" i="219" s="1"/>
  <c r="I75" i="219" s="1"/>
  <c r="F75" i="216"/>
  <c r="D76" i="137"/>
  <c r="D70" i="137"/>
  <c r="D69" i="137"/>
  <c r="D74" i="137"/>
  <c r="F75" i="208"/>
  <c r="F75" i="220"/>
  <c r="D80" i="137"/>
  <c r="D73" i="137"/>
  <c r="F75" i="213"/>
  <c r="G67" i="206"/>
  <c r="G70" i="206"/>
  <c r="I74" i="206" s="1"/>
  <c r="I75" i="206" s="1"/>
  <c r="G70" i="217"/>
  <c r="I74" i="217" s="1"/>
  <c r="I75" i="217" s="1"/>
  <c r="G67" i="217"/>
  <c r="G70" i="216"/>
  <c r="I74" i="216" s="1"/>
  <c r="I75" i="216" s="1"/>
  <c r="G67" i="216"/>
  <c r="G70" i="208"/>
  <c r="I74" i="208" s="1"/>
  <c r="I75" i="208" s="1"/>
  <c r="G67" i="208"/>
  <c r="G70" i="211"/>
  <c r="I74" i="211" s="1"/>
  <c r="I75" i="211" s="1"/>
  <c r="G67" i="21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J126" i="132"/>
  <c r="J127" i="132"/>
  <c r="J124" i="132"/>
  <c r="J125" i="132"/>
  <c r="L67" i="208" l="1"/>
  <c r="L68" i="208"/>
  <c r="K68" i="208"/>
  <c r="L68" i="220"/>
  <c r="K68" i="220"/>
  <c r="L67" i="220"/>
  <c r="L68" i="218"/>
  <c r="K68" i="218"/>
  <c r="L67" i="218"/>
  <c r="K68" i="214"/>
  <c r="L67" i="214"/>
  <c r="L68" i="214"/>
  <c r="L67" i="205"/>
  <c r="L68" i="205"/>
  <c r="K68" i="205"/>
  <c r="L67" i="217"/>
  <c r="L68" i="217"/>
  <c r="K68" i="217"/>
  <c r="K68" i="213"/>
  <c r="L67" i="213"/>
  <c r="L68" i="213"/>
  <c r="K68" i="216"/>
  <c r="L68" i="216"/>
  <c r="L67" i="216"/>
  <c r="K68" i="207"/>
  <c r="L68" i="207"/>
  <c r="L67" i="207"/>
  <c r="L68" i="212"/>
  <c r="K68" i="212"/>
  <c r="L67" i="212"/>
  <c r="L67" i="204"/>
  <c r="L68" i="204"/>
  <c r="K68" i="204"/>
  <c r="L67" i="211"/>
  <c r="K68" i="211"/>
  <c r="L68" i="211"/>
  <c r="L67" i="206"/>
  <c r="K68" i="206"/>
  <c r="L68" i="206"/>
  <c r="K68" i="219"/>
  <c r="L68" i="219"/>
  <c r="L67" i="219"/>
  <c r="K68" i="215"/>
  <c r="L68" i="215"/>
  <c r="L67" i="215"/>
  <c r="L67" i="221"/>
  <c r="L68" i="221"/>
  <c r="K68" i="221"/>
  <c r="D20" i="201"/>
  <c r="I20" i="201"/>
  <c r="G20" i="201"/>
  <c r="B19" i="201"/>
  <c r="E50" i="201"/>
  <c r="D50" i="201"/>
  <c r="E52" i="132"/>
  <c r="G8" i="219" s="1"/>
  <c r="D52" i="132"/>
  <c r="I7" i="219" s="1"/>
  <c r="C52" i="132"/>
  <c r="G7" i="219" s="1"/>
  <c r="E51" i="132"/>
  <c r="G8" i="218" s="1"/>
  <c r="D51" i="132"/>
  <c r="I7" i="218" s="1"/>
  <c r="C51" i="132"/>
  <c r="G7" i="218" s="1"/>
  <c r="E50" i="132"/>
  <c r="G8" i="217" s="1"/>
  <c r="D50" i="132"/>
  <c r="I7" i="217" s="1"/>
  <c r="C50" i="132"/>
  <c r="G7" i="217" s="1"/>
  <c r="E49" i="132"/>
  <c r="G8" i="216" s="1"/>
  <c r="D49" i="132"/>
  <c r="I7" i="216" s="1"/>
  <c r="C49" i="132"/>
  <c r="G7" i="216" s="1"/>
  <c r="E48" i="132"/>
  <c r="G8" i="215" s="1"/>
  <c r="D48" i="132"/>
  <c r="I7" i="215" s="1"/>
  <c r="C48" i="132"/>
  <c r="G7" i="215" s="1"/>
  <c r="E47" i="132"/>
  <c r="G8" i="214" s="1"/>
  <c r="D47" i="132"/>
  <c r="I7" i="214" s="1"/>
  <c r="C47" i="132"/>
  <c r="G7" i="214" s="1"/>
  <c r="E46" i="132"/>
  <c r="G8" i="213" s="1"/>
  <c r="D46" i="132"/>
  <c r="I7" i="213" s="1"/>
  <c r="C46" i="132"/>
  <c r="G7" i="213" s="1"/>
  <c r="E45" i="132"/>
  <c r="G8" i="212" s="1"/>
  <c r="D45" i="132"/>
  <c r="I7" i="212" s="1"/>
  <c r="C45" i="132"/>
  <c r="G7" i="212" s="1"/>
  <c r="E44" i="132"/>
  <c r="G8" i="211" s="1"/>
  <c r="D44" i="132"/>
  <c r="I7" i="211" s="1"/>
  <c r="C44" i="132"/>
  <c r="G7" i="211" s="1"/>
  <c r="E43" i="132"/>
  <c r="G8" i="221" s="1"/>
  <c r="D43" i="132"/>
  <c r="I7" i="221" s="1"/>
  <c r="C43" i="132"/>
  <c r="G7" i="221" s="1"/>
  <c r="E42" i="132"/>
  <c r="G8" i="208" s="1"/>
  <c r="D42" i="132"/>
  <c r="I7" i="208" s="1"/>
  <c r="C42" i="132"/>
  <c r="G7" i="208" s="1"/>
  <c r="E41" i="132"/>
  <c r="G8" i="207" s="1"/>
  <c r="D41" i="132"/>
  <c r="I7" i="207" s="1"/>
  <c r="C41" i="132"/>
  <c r="G7" i="207" s="1"/>
  <c r="E40" i="132"/>
  <c r="G8" i="206" s="1"/>
  <c r="D40" i="132"/>
  <c r="I7" i="206" s="1"/>
  <c r="C40" i="132"/>
  <c r="G7" i="206" s="1"/>
  <c r="E39" i="132"/>
  <c r="G8" i="205" s="1"/>
  <c r="D39" i="132"/>
  <c r="I7" i="205" s="1"/>
  <c r="C39" i="132"/>
  <c r="G7" i="205" s="1"/>
  <c r="E38" i="132"/>
  <c r="G8" i="204" s="1"/>
  <c r="D38" i="132"/>
  <c r="I7" i="204" s="1"/>
  <c r="C38" i="132"/>
  <c r="J23" i="132"/>
  <c r="H4" i="220" s="1"/>
  <c r="I23" i="132"/>
  <c r="C4" i="220" s="1"/>
  <c r="F23" i="132"/>
  <c r="G4" i="220" s="1"/>
  <c r="E23" i="132"/>
  <c r="F4" i="220" s="1"/>
  <c r="D23" i="132"/>
  <c r="B4" i="220" s="1"/>
  <c r="C23" i="132"/>
  <c r="A4" i="220" s="1"/>
  <c r="J22" i="132"/>
  <c r="H4" i="219" s="1"/>
  <c r="I22" i="132"/>
  <c r="C4" i="219" s="1"/>
  <c r="F22" i="132"/>
  <c r="G4" i="219" s="1"/>
  <c r="E22" i="132"/>
  <c r="F4" i="219" s="1"/>
  <c r="D22" i="132"/>
  <c r="B4" i="219" s="1"/>
  <c r="C22" i="132"/>
  <c r="A4" i="219" s="1"/>
  <c r="J21" i="132"/>
  <c r="H4" i="218" s="1"/>
  <c r="I21" i="132"/>
  <c r="C4" i="218" s="1"/>
  <c r="F21" i="132"/>
  <c r="G4" i="218" s="1"/>
  <c r="E21" i="132"/>
  <c r="F4" i="218" s="1"/>
  <c r="D21" i="132"/>
  <c r="B4" i="218" s="1"/>
  <c r="C21" i="132"/>
  <c r="A4" i="218" s="1"/>
  <c r="J20" i="132"/>
  <c r="H4" i="217" s="1"/>
  <c r="I20" i="132"/>
  <c r="C4" i="217" s="1"/>
  <c r="F20" i="132"/>
  <c r="G4" i="217" s="1"/>
  <c r="E20" i="132"/>
  <c r="F4" i="217" s="1"/>
  <c r="D20" i="132"/>
  <c r="B4" i="217" s="1"/>
  <c r="C20" i="132"/>
  <c r="A4" i="217" s="1"/>
  <c r="J19" i="132"/>
  <c r="H4" i="216" s="1"/>
  <c r="I19" i="132"/>
  <c r="C4" i="216" s="1"/>
  <c r="F19" i="132"/>
  <c r="G4" i="216" s="1"/>
  <c r="E19" i="132"/>
  <c r="F4" i="216" s="1"/>
  <c r="D19" i="132"/>
  <c r="B4" i="216" s="1"/>
  <c r="C19" i="132"/>
  <c r="A4" i="216" s="1"/>
  <c r="J18" i="132"/>
  <c r="H4" i="215" s="1"/>
  <c r="I18" i="132"/>
  <c r="C4" i="215" s="1"/>
  <c r="F18" i="132"/>
  <c r="G4" i="215" s="1"/>
  <c r="E18" i="132"/>
  <c r="F4" i="215" s="1"/>
  <c r="D18" i="132"/>
  <c r="B4" i="215" s="1"/>
  <c r="C18" i="132"/>
  <c r="A4" i="215" s="1"/>
  <c r="J17" i="132"/>
  <c r="H4" i="214" s="1"/>
  <c r="I17" i="132"/>
  <c r="C4" i="214" s="1"/>
  <c r="F17" i="132"/>
  <c r="G4" i="214" s="1"/>
  <c r="E17" i="132"/>
  <c r="F4" i="214" s="1"/>
  <c r="D17" i="132"/>
  <c r="B4" i="214" s="1"/>
  <c r="C17" i="132"/>
  <c r="A4" i="214" s="1"/>
  <c r="J16" i="132"/>
  <c r="H4" i="213" s="1"/>
  <c r="I16" i="132"/>
  <c r="C4" i="213" s="1"/>
  <c r="F16" i="132"/>
  <c r="G4" i="213" s="1"/>
  <c r="E16" i="132"/>
  <c r="F4" i="213" s="1"/>
  <c r="D16" i="132"/>
  <c r="B4" i="213" s="1"/>
  <c r="C16" i="132"/>
  <c r="A4" i="213" s="1"/>
  <c r="J15" i="132"/>
  <c r="H4" i="212" s="1"/>
  <c r="I15" i="132"/>
  <c r="C4" i="212" s="1"/>
  <c r="F15" i="132"/>
  <c r="G4" i="212" s="1"/>
  <c r="E15" i="132"/>
  <c r="F4" i="212" s="1"/>
  <c r="D15" i="132"/>
  <c r="B4" i="212" s="1"/>
  <c r="C15" i="132"/>
  <c r="A4" i="212" s="1"/>
  <c r="J14" i="132"/>
  <c r="H4" i="211" s="1"/>
  <c r="I14" i="132"/>
  <c r="C4" i="211" s="1"/>
  <c r="F14" i="132"/>
  <c r="G4" i="211" s="1"/>
  <c r="E14" i="132"/>
  <c r="F4" i="211" s="1"/>
  <c r="D14" i="132"/>
  <c r="B4" i="211" s="1"/>
  <c r="C14" i="132"/>
  <c r="A4" i="211" s="1"/>
  <c r="J13" i="132"/>
  <c r="H4" i="221" s="1"/>
  <c r="I13" i="132"/>
  <c r="C4" i="221" s="1"/>
  <c r="F13" i="132"/>
  <c r="G4" i="221" s="1"/>
  <c r="E13" i="132"/>
  <c r="F4" i="221" s="1"/>
  <c r="D13" i="132"/>
  <c r="B4" i="221" s="1"/>
  <c r="C13" i="132"/>
  <c r="A4" i="221" s="1"/>
  <c r="J12" i="132"/>
  <c r="H4" i="208" s="1"/>
  <c r="I12" i="132"/>
  <c r="C4" i="208" s="1"/>
  <c r="F12" i="132"/>
  <c r="G4" i="208" s="1"/>
  <c r="E12" i="132"/>
  <c r="F4" i="208" s="1"/>
  <c r="D12" i="132"/>
  <c r="B4" i="208" s="1"/>
  <c r="C12" i="132"/>
  <c r="A4" i="208" s="1"/>
  <c r="J11" i="132"/>
  <c r="H4" i="207" s="1"/>
  <c r="I11" i="132"/>
  <c r="C4" i="207" s="1"/>
  <c r="F11" i="132"/>
  <c r="G4" i="207" s="1"/>
  <c r="E11" i="132"/>
  <c r="F4" i="207" s="1"/>
  <c r="D11" i="132"/>
  <c r="B4" i="207" s="1"/>
  <c r="C11" i="132"/>
  <c r="A4" i="207" s="1"/>
  <c r="J10" i="132"/>
  <c r="H4" i="206" s="1"/>
  <c r="I10" i="132"/>
  <c r="C4" i="206" s="1"/>
  <c r="F10" i="132"/>
  <c r="G4" i="206" s="1"/>
  <c r="E10" i="132"/>
  <c r="F4" i="206" s="1"/>
  <c r="D10" i="132"/>
  <c r="B4" i="206" s="1"/>
  <c r="C10" i="132"/>
  <c r="A4" i="206" s="1"/>
  <c r="J9" i="132"/>
  <c r="H4" i="205" s="1"/>
  <c r="I9" i="132"/>
  <c r="C4" i="205" s="1"/>
  <c r="F9" i="132"/>
  <c r="G4" i="205" s="1"/>
  <c r="E9" i="132"/>
  <c r="F4" i="205" s="1"/>
  <c r="D9" i="132"/>
  <c r="B4" i="205" s="1"/>
  <c r="C9" i="132"/>
  <c r="A4" i="205" s="1"/>
  <c r="J8" i="132"/>
  <c r="H4" i="204" s="1"/>
  <c r="I8" i="132"/>
  <c r="C4" i="204" s="1"/>
  <c r="F8" i="132"/>
  <c r="G4" i="204" s="1"/>
  <c r="E8" i="132"/>
  <c r="F4" i="204" s="1"/>
  <c r="C8" i="132"/>
  <c r="A4" i="204" s="1"/>
  <c r="G7" i="204" l="1"/>
  <c r="I48" i="201"/>
  <c r="I49" i="201" s="1"/>
  <c r="C63" i="201" s="1"/>
  <c r="C66" i="201" s="1"/>
  <c r="H4" i="201"/>
  <c r="C4" i="201"/>
  <c r="G4" i="201"/>
  <c r="F4" i="201"/>
  <c r="B4" i="201"/>
  <c r="A4" i="201"/>
  <c r="Z55" i="132"/>
  <c r="Z49" i="132"/>
  <c r="G69" i="201" l="1"/>
  <c r="G70" i="201" s="1"/>
  <c r="I74" i="201" s="1"/>
  <c r="I75" i="201" s="1"/>
  <c r="I61" i="201"/>
  <c r="F54" i="201"/>
  <c r="H54" i="201" s="1"/>
  <c r="D74" i="201" s="1"/>
  <c r="I62" i="201"/>
  <c r="J61" i="201" s="1"/>
  <c r="Q91" i="132"/>
  <c r="Q127" i="132" s="1"/>
  <c r="O81" i="132"/>
  <c r="O126" i="132" s="1"/>
  <c r="G67" i="201" l="1"/>
  <c r="K68" i="201" s="1"/>
  <c r="D75" i="201"/>
  <c r="E75" i="201" s="1"/>
  <c r="E74" i="201"/>
  <c r="F74" i="201" s="1"/>
  <c r="F75" i="201" s="1"/>
  <c r="G115" i="137"/>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P125" i="132" s="1"/>
  <c r="O111" i="132"/>
  <c r="O125" i="132" s="1"/>
  <c r="Q101" i="132"/>
  <c r="Q124" i="132" s="1"/>
  <c r="P101" i="132"/>
  <c r="P124" i="132" s="1"/>
  <c r="O101" i="132"/>
  <c r="O124" i="132" s="1"/>
  <c r="P91" i="132"/>
  <c r="P127" i="132" s="1"/>
  <c r="O91" i="132"/>
  <c r="O127" i="132" s="1"/>
  <c r="Q81" i="132"/>
  <c r="Q126" i="132" s="1"/>
  <c r="P81" i="132"/>
  <c r="P126" i="132" s="1"/>
  <c r="Q71" i="132"/>
  <c r="Q123" i="132" s="1"/>
  <c r="P71" i="132"/>
  <c r="P123" i="132" s="1"/>
  <c r="O71" i="132"/>
  <c r="O123" i="132" s="1"/>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s="1"/>
  <c r="AA44" i="132"/>
  <c r="AA41" i="132"/>
  <c r="AA38" i="132"/>
  <c r="AA35" i="132"/>
  <c r="AA32" i="132"/>
  <c r="L68" i="201" l="1"/>
  <c r="L67" i="201"/>
  <c r="J83" i="137"/>
  <c r="J81" i="137"/>
  <c r="J82" i="137"/>
  <c r="I59" i="137"/>
  <c r="I32" i="137"/>
  <c r="J79" i="137" l="1"/>
  <c r="J72" i="137" l="1"/>
  <c r="J74" i="137"/>
  <c r="J77" i="137"/>
  <c r="J66" i="137"/>
  <c r="J80" i="137" l="1"/>
  <c r="J68" i="137"/>
  <c r="J71" i="137"/>
  <c r="J67" i="137"/>
  <c r="J78" i="137"/>
  <c r="J76" i="137"/>
  <c r="J70" i="137"/>
  <c r="J65" i="137"/>
  <c r="J69" i="137"/>
  <c r="J73" i="137"/>
  <c r="J75" i="137"/>
  <c r="J64" i="137" l="1"/>
</calcChain>
</file>

<file path=xl/comments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<sst xmlns="http://schemas.openxmlformats.org/spreadsheetml/2006/main" count="4323" uniqueCount="411">
  <si>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</si>
  <si>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</si>
  <si>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</si>
  <si>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</si>
  <si>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</si>
  <si>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</si>
  <si>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</si>
  <si>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</si>
  <si>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</si>
  <si>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</si>
  <si>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</si>
  <si>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</si>
  <si>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</si>
  <si>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</si>
  <si>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</si>
  <si>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</si>
  <si>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</si>
  <si>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</si>
  <si>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</si>
  <si>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</si>
  <si>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</si>
  <si>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</si>
  <si>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</si>
  <si>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</si>
  <si>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</si>
  <si>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</si>
  <si>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</si>
  <si>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</si>
  <si>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</si>
  <si>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</si>
  <si>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</si>
  <si>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</si>
  <si>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</si>
  <si>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</si>
  <si>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</si>
  <si>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</si>
  <si>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</si>
  <si>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</si>
  <si>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</si>
  <si>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</si>
  <si>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</si>
  <si>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</si>
  <si>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</si>
  <si>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</si>
  <si>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</si>
  <si>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</si>
  <si>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</si>
  <si>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</si>
  <si>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</si>
  <si>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</si>
  <si>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</si>
  <si>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</si>
  <si>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</si>
  <si>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</si>
  <si>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</si>
  <si>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</si>
  <si>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</si>
  <si>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</si>
  <si>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</si>
  <si>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</si>
  <si>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</si>
  <si>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</si>
  <si>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</si>
  <si>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</si>
  <si>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</si>
  <si>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</si>
  <si>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</si>
  <si>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</si>
  <si>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</si>
  <si>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</si>
  <si>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</si>
  <si>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</si>
  <si>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</si>
  <si>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</si>
  <si>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</si>
  <si>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</si>
  <si>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</si>
  <si>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</si>
  <si>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</si>
  <si>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</si>
  <si>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</si>
  <si>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</si>
  <si>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</si>
  <si>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</si>
  <si>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</si>
  <si>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</si>
  <si>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</si>
  <si>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</si>
  <si>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</si>
  <si>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</si>
  <si>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</si>
  <si>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</si>
  <si>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</si>
  <si>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</si>
  <si>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</si>
  <si>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</si>
  <si>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</si>
  <si>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</si>
  <si>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</si>
  <si>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</si>
  <si>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</si>
  <si>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</si>
  <si>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</si>
  <si>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</si>
  <si>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</si>
  <si>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</si>
  <si>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</si>
  <si>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</si>
  <si>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</si>
  <si>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</si>
  <si>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</si>
  <si>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</si>
  <si>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</si>
  <si>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</si>
  <si>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</si>
  <si>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</si>
  <si>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</si>
  <si>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</si>
  <si>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</si>
  <si>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</si>
  <si>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</si>
  <si>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</si>
  <si>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</si>
  <si>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</si>
  <si>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</si>
  <si>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</si>
  <si>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</si>
  <si>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</si>
  <si>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</si>
  <si>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</si>
  <si>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</si>
  <si>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</si>
  <si>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</si>
  <si>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</si>
  <si>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</si>
  <si>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</si>
  <si>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</si>
  <si>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</si>
  <si>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</si>
  <si>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</si>
  <si>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</si>
  <si>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</si>
  <si>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</si>
  <si>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</si>
  <si>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</si>
  <si>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</si>
  <si>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</si>
  <si>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</si>
  <si>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</si>
  <si>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</si>
  <si>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</si>
  <si>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</si>
  <si>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</si>
  <si>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</si>
  <si>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</si>
  <si>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</si>
  <si>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</si>
  <si>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</si>
  <si>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</si>
  <si>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</si>
  <si>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</si>
  <si>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</si>
  <si>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</si>
  <si>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</si>
  <si>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</si>
  <si>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</si>
  <si>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</si>
  <si>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</si>
  <si>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</si>
  <si>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</si>
  <si>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</si>
  <si>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</si>
  <si>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</si>
  <si>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</si>
  <si>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</si>
  <si>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</si>
  <si>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</si>
  <si>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</si>
  <si>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</si>
  <si>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</si>
  <si>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</si>
  <si>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</si>
  <si>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</si>
  <si>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</si>
  <si>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</si>
  <si>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</si>
  <si>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</si>
  <si>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</si>
  <si>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</si>
  <si>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</si>
  <si>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</si>
  <si>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</si>
  <si>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</si>
  <si>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</si>
  <si>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</si>
  <si>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</si>
  <si>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</si>
  <si>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</si>
  <si>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</si>
  <si>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</si>
  <si>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</si>
  <si>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</si>
  <si>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</si>
  <si>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</si>
  <si>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</si>
  <si>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</si>
  <si>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</si>
  <si>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</si>
  <si>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</si>
  <si>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</si>
  <si>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</si>
  <si>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</si>
  <si>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</si>
  <si>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</si>
  <si>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</si>
  <si>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</si>
  <si>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</si>
  <si>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</si>
  <si>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</si>
  <si>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</si>
  <si>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</si>
  <si>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</si>
  <si>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</si>
  <si>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</si>
  <si>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</si>
  <si>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</si>
  <si>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</si>
  <si>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</si>
  <si>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</si>
  <si>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</si>
  <si>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</si>
  <si>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</si>
  <si>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</si>
  <si>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</si>
  <si>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</si>
  <si>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</si>
  <si>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</si>
  <si>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</si>
  <si>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</si>
  <si>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</si>
  <si>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</si>
  <si>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</si>
  <si>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</si>
  <si>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</si>
  <si>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</si>
  <si>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</si>
  <si>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</si>
  <si>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</si>
  <si>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</si>
  <si>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</si>
  <si>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</si>
  <si>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</si>
  <si>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</si>
  <si>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</si>
  <si>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</si>
  <si>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</si>
  <si>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</si>
  <si>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</si>
  <si>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</si>
  <si>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</si>
  <si>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</si>
  <si>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</si>
  <si>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</si>
  <si>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</si>
  <si>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</si>
  <si>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</si>
  <si>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</si>
  <si>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</si>
  <si>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</si>
  <si>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</si>
  <si>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</si>
  <si>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</si>
  <si>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</si>
  <si>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</si>
  <si>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</si>
  <si>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</si>
  <si>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</si>
  <si>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</si>
  <si>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</si>
  <si>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</si>
  <si>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</si>
  <si>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</si>
  <si>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</si>
  <si>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</si>
  <si>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</si>
  <si>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</si>
  <si>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</si>
  <si>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</si>
  <si>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</si>
  <si>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</si>
  <si>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</si>
  <si>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</si>
  <si>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</si>
  <si>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</si>
  <si>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</si>
  <si>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</si>
  <si>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</si>
  <si>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</si>
  <si>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</si>
  <si>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</si>
  <si>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Calibración pesa ref.</t>
  </si>
  <si>
    <t>Inestabilidad pesa ref.</t>
  </si>
  <si>
    <t>Densidad pesa ref.</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</si>
  <si>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</si>
  <si>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</si>
  <si>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</si>
  <si>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</si>
  <si>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</si>
  <si>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</si>
  <si>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</si>
  <si>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</si>
  <si>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</si>
  <si>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</si>
  <si>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</si>
  <si>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</si>
  <si>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</si>
  <si>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</si>
  <si>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</si>
  <si>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</si>
  <si>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</si>
  <si>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</si>
  <si>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</si>
  <si>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</si>
  <si>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</si>
  <si>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</si>
  <si>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</si>
  <si>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</si>
  <si>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</si>
  <si>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</si>
  <si>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</si>
  <si>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</si>
  <si>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</si>
  <si>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</si>
  <si>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</si>
  <si>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</si>
  <si>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</si>
  <si>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</si>
  <si>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</si>
  <si>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</si>
  <si>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</si>
  <si>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</si>
  <si>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</si>
  <si>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</si>
  <si>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</si>
  <si>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</si>
  <si>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</si>
  <si>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</si>
  <si>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</si>
  <si>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</si>
  <si>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</si>
  <si>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</si>
  <si>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</si>
  <si>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</si>
  <si>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</si>
  <si>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</si>
  <si>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t>XXXX-XX-XX</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</si>
  <si>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</si>
  <si>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</si>
  <si>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</si>
  <si>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</si>
  <si>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</si>
  <si>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</si>
  <si>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</si>
  <si>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</si>
  <si>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</si>
  <si>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</si>
  <si>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</si>
  <si>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</si>
  <si>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10 kg </t>
    </r>
    <r>
      <rPr>
        <b/>
        <sz val="8"/>
        <rFont val="Arial"/>
        <family val="2"/>
      </rPr>
      <t>Complemento</t>
    </r>
  </si>
  <si>
    <r>
      <t xml:space="preserve">20 kg </t>
    </r>
    <r>
      <rPr>
        <b/>
        <sz val="8"/>
        <rFont val="Arial"/>
        <family val="2"/>
      </rPr>
      <t>Complemento</t>
    </r>
  </si>
  <si>
    <r>
      <t xml:space="preserve">5 kg </t>
    </r>
    <r>
      <rPr>
        <b/>
        <sz val="8"/>
        <rFont val="Arial"/>
        <family val="2"/>
      </rPr>
      <t>Complemento</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</si>
  <si>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</si>
  <si>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</si>
  <si>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</si>
  <si>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</si>
  <si>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</si>
  <si>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</si>
  <si>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</si>
  <si>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</si>
  <si>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</si>
  <si>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</si>
  <si>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</si>
  <si>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</si>
  <si>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</si>
  <si>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</si>
  <si>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Juego de pesas de 1 g a 5 kg</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</si>
  <si>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</si>
  <si>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</si>
  <si>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</si>
  <si>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</si>
  <si>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</si>
  <si>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</si>
  <si>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</si>
  <si>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</si>
  <si>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</si>
  <si>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</si>
  <si>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</si>
  <si>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</si>
  <si>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</si>
  <si>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</si>
  <si>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r>
      <t xml:space="preserve">      </t>
    </r>
    <r>
      <rPr>
        <b/>
        <i/>
        <sz val="14"/>
        <color rgb="FFFF0000"/>
        <rFont val="Arial"/>
        <family val="2"/>
      </rPr>
      <t>ALERTA</t>
    </r>
    <r>
      <rPr>
        <b/>
        <i/>
        <sz val="12"/>
        <color rgb="FFFF0000"/>
        <rFont val="Arial"/>
        <family val="2"/>
      </rPr>
      <t xml:space="preserve">           VER FOTOGRÁFIAS, SISTEMA TRAMITES,        RT03-F09, PESAS FÍSICAS</t>
    </r>
  </si>
  <si>
    <t>xxxx-xx-xx</t>
  </si>
  <si>
    <r>
      <t xml:space="preserve">Incertidumbre expandida de la medición    </t>
    </r>
    <r>
      <rPr>
        <b/>
        <sz val="8"/>
        <color theme="1"/>
        <rFont val="Calibri"/>
        <family val="2"/>
      </rPr>
      <t xml:space="preserve">±  </t>
    </r>
    <r>
      <rPr>
        <b/>
        <sz val="8"/>
        <color theme="1"/>
        <rFont val="Arial"/>
        <family val="2"/>
      </rPr>
      <t>U (k=2)</t>
    </r>
  </si>
  <si>
    <t>Humedad relativa (%hr)</t>
  </si>
  <si>
    <t>Laboratorios de calibración masa y volumen de la SIC, avenida carrera 50 # 26-55, int. 2, INM piso 5.</t>
  </si>
  <si>
    <t xml:space="preserve">  Sustituto del Responsable de la Dirección Técnica</t>
  </si>
  <si>
    <t>Condiciones ambientales promedio corregidas durante la calibración</t>
  </si>
  <si>
    <t>k=1,65</t>
  </si>
  <si>
    <t>k= 2</t>
  </si>
  <si>
    <t xml:space="preserve">k=1,65 </t>
  </si>
  <si>
    <t>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</si>
</sst>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s>
  <fonts count="76" x14ac:knownFonts="1">
    <font>
      <sz val="11"/>
      <color theme="1"/>
      <name val="Calibri"/>
      <family val="2"/>
      <scheme val="minor"/>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12"/>
      <color theme="1"/>
      <name val="Calibri"/>
      <family val="2"/>
      <scheme val="minor"/>
    </font>
    <font>
      <b/>
      <sz val="8"/>
      <color theme="1"/>
      <name val="Calibri"/>
      <family val="2"/>
    </font>
    <font>
      <b/>
      <sz val="8"/>
      <color theme="1"/>
      <name val="Arial"/>
      <family val="2"/>
    </font>
    <font>
      <sz val="9"/>
      <color indexed="81"/>
      <name val="Tahoma"/>
      <family val="2"/>
    </font>
    <font>
      <b/>
      <sz val="9"/>
      <color indexed="81"/>
      <name val="Tahoma"/>
      <family val="2"/>
    </font>
    <font>
      <sz val="11"/>
      <color theme="0"/>
      <name val="Arial"/>
      <family val="2"/>
    </font>
  </fonts>
  <fills count="3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1" fillId="2" borderId="0" applyNumberFormat="0" applyBorder="0" applyAlignment="0" applyProtection="0"/>
    <xf numFmtId="2" fontId="2" fillId="14" borderId="0">
      <protection hidden="1"/>
    </xf>
    <xf numFmtId="2" fontId="2" fillId="16" borderId="22">
      <alignment horizontal="center" vertical="center"/>
      <protection hidden="1"/>
    </xf>
    <xf numFmtId="2" fontId="2" fillId="17" borderId="22">
      <alignment horizontal="center" vertical="center"/>
      <protection hidden="1"/>
    </xf>
    <xf numFmtId="2" fontId="2" fillId="18" borderId="22">
      <alignment horizontal="center" vertical="center"/>
      <protection hidden="1"/>
    </xf>
    <xf numFmtId="2" fontId="2" fillId="19" borderId="22">
      <alignment horizontal="center" vertical="center"/>
      <protection hidden="1"/>
    </xf>
    <xf numFmtId="9" fontId="43" fillId="0" borderId="0" applyFont="0" applyFill="0" applyBorder="0" applyAlignment="0" applyProtection="0"/>
    <xf numFmtId="164" fontId="2" fillId="26" borderId="0">
      <alignment horizontal="center" vertical="center"/>
      <protection hidden="1"/>
    </xf>
    <xf numFmtId="43" fontId="43" fillId="0" borderId="0" applyFont="0" applyFill="0" applyBorder="0" applyAlignment="0" applyProtection="0"/>
  </cellStyleXfs>
  <cellXfs count="1147">
    <xf numFmtId="0" fontId="0" fillId="0" borderId="0" xfId="0"/>
    <xf numFmtId="166" fontId="27" fillId="4" borderId="8" xfId="0" applyNumberFormat="1" applyFont="1" applyFill="1" applyBorder="1" applyAlignment="1" applyProtection="1">
      <alignment horizontal="center" vertical="center"/>
      <protection locked="0" hidden="1"/>
    </xf>
    <xf numFmtId="166" fontId="27" fillId="11" borderId="8" xfId="0" applyNumberFormat="1" applyFont="1" applyFill="1" applyBorder="1" applyAlignment="1" applyProtection="1">
      <alignment horizontal="center" vertical="center"/>
      <protection locked="0" hidden="1"/>
    </xf>
    <xf numFmtId="166" fontId="27" fillId="11" borderId="9" xfId="0" applyNumberFormat="1" applyFont="1" applyFill="1" applyBorder="1" applyAlignment="1" applyProtection="1">
      <alignment horizontal="center" vertical="center" wrapText="1"/>
      <protection locked="0" hidden="1"/>
    </xf>
    <xf numFmtId="2" fontId="2" fillId="14" borderId="22" xfId="2" applyBorder="1" applyAlignment="1" applyProtection="1">
      <alignment horizontal="center" vertical="center" wrapText="1"/>
      <protection locked="0" hidden="1"/>
    </xf>
    <xf numFmtId="1" fontId="2" fillId="14" borderId="16" xfId="2" applyNumberFormat="1" applyBorder="1" applyAlignment="1" applyProtection="1">
      <alignment horizontal="center" vertical="center"/>
      <protection locked="0" hidden="1"/>
    </xf>
    <xf numFmtId="1" fontId="2" fillId="14" borderId="38" xfId="2" applyNumberFormat="1" applyBorder="1" applyAlignment="1" applyProtection="1">
      <alignment horizontal="center" vertical="center"/>
      <protection locked="0" hidden="1"/>
    </xf>
    <xf numFmtId="2" fontId="2" fillId="14" borderId="22" xfId="2" applyBorder="1" applyAlignment="1" applyProtection="1">
      <alignment horizontal="center" vertical="center"/>
      <protection locked="0" hidden="1"/>
    </xf>
    <xf numFmtId="0" fontId="12" fillId="0" borderId="0" xfId="0" applyFont="1" applyFill="1" applyBorder="1" applyAlignment="1" applyProtection="1">
      <alignment vertical="center"/>
    </xf>
    <xf numFmtId="0" fontId="2" fillId="0" borderId="0" xfId="0" applyFont="1" applyProtection="1"/>
    <xf numFmtId="2" fontId="2" fillId="3" borderId="26" xfId="0" applyNumberFormat="1" applyFont="1" applyFill="1" applyBorder="1" applyAlignment="1" applyProtection="1"/>
    <xf numFmtId="2" fontId="2" fillId="3" borderId="0" xfId="0" applyNumberFormat="1" applyFont="1" applyFill="1" applyBorder="1" applyAlignment="1" applyProtection="1"/>
    <xf numFmtId="2" fontId="2" fillId="0" borderId="0" xfId="0" applyNumberFormat="1" applyFont="1" applyProtection="1"/>
    <xf numFmtId="2" fontId="30" fillId="0" borderId="0" xfId="0" applyNumberFormat="1" applyFont="1" applyProtection="1"/>
    <xf numFmtId="2" fontId="31" fillId="8" borderId="7" xfId="1" applyNumberFormat="1" applyFont="1" applyFill="1" applyBorder="1" applyAlignment="1" applyProtection="1">
      <alignment horizontal="center" vertical="center" wrapText="1"/>
    </xf>
    <xf numFmtId="2" fontId="31" fillId="8" borderId="8" xfId="1" applyNumberFormat="1" applyFont="1" applyFill="1" applyBorder="1" applyAlignment="1" applyProtection="1">
      <alignment horizontal="center" vertical="center" wrapText="1"/>
    </xf>
    <xf numFmtId="2" fontId="7" fillId="8" borderId="8" xfId="1" applyNumberFormat="1" applyFont="1" applyFill="1" applyBorder="1" applyAlignment="1" applyProtection="1">
      <alignment horizontal="center" vertical="center" wrapText="1"/>
    </xf>
    <xf numFmtId="2" fontId="6" fillId="8" borderId="8" xfId="0" applyNumberFormat="1" applyFont="1" applyFill="1" applyBorder="1" applyAlignment="1" applyProtection="1">
      <alignment horizontal="center" vertical="center" wrapText="1"/>
    </xf>
    <xf numFmtId="2" fontId="7" fillId="8" borderId="30" xfId="1" applyNumberFormat="1" applyFont="1" applyFill="1" applyBorder="1" applyAlignment="1" applyProtection="1">
      <alignment horizontal="center" vertical="center" wrapText="1"/>
    </xf>
    <xf numFmtId="14" fontId="3" fillId="13" borderId="43"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2" fontId="2" fillId="0" borderId="0" xfId="0" applyNumberFormat="1" applyFont="1" applyFill="1" applyBorder="1" applyProtection="1"/>
    <xf numFmtId="2" fontId="2" fillId="3" borderId="0" xfId="0" applyNumberFormat="1" applyFont="1" applyFill="1" applyBorder="1" applyProtection="1"/>
    <xf numFmtId="0" fontId="2" fillId="0" borderId="0" xfId="0" applyFont="1" applyBorder="1" applyProtection="1"/>
    <xf numFmtId="0" fontId="6" fillId="6" borderId="11" xfId="0" applyFont="1" applyFill="1" applyBorder="1" applyAlignment="1" applyProtection="1">
      <alignment vertical="center"/>
    </xf>
    <xf numFmtId="0" fontId="3" fillId="9" borderId="32" xfId="0" applyFont="1" applyFill="1" applyBorder="1" applyAlignment="1" applyProtection="1">
      <alignment horizontal="center" vertical="center"/>
    </xf>
    <xf numFmtId="0" fontId="6" fillId="8" borderId="32" xfId="0" applyFont="1" applyFill="1" applyBorder="1" applyAlignment="1" applyProtection="1">
      <alignment vertical="center"/>
    </xf>
    <xf numFmtId="0" fontId="3" fillId="9" borderId="33" xfId="0" applyFont="1" applyFill="1" applyBorder="1" applyAlignment="1" applyProtection="1">
      <alignment horizontal="center" vertical="center"/>
    </xf>
    <xf numFmtId="0" fontId="3" fillId="3" borderId="0" xfId="0" applyFont="1" applyFill="1" applyBorder="1" applyProtection="1"/>
    <xf numFmtId="0" fontId="6" fillId="6" borderId="32" xfId="0" applyFont="1" applyFill="1" applyBorder="1" applyAlignment="1" applyProtection="1">
      <alignment vertical="center"/>
    </xf>
    <xf numFmtId="0" fontId="2" fillId="3" borderId="0" xfId="0" applyFont="1" applyFill="1" applyBorder="1" applyProtection="1"/>
    <xf numFmtId="0" fontId="6" fillId="6" borderId="3" xfId="0" applyFont="1" applyFill="1" applyBorder="1" applyAlignment="1" applyProtection="1">
      <alignment vertical="center"/>
    </xf>
    <xf numFmtId="0" fontId="3" fillId="9" borderId="2" xfId="0" applyFont="1" applyFill="1" applyBorder="1" applyAlignment="1" applyProtection="1">
      <alignment horizontal="center" vertical="center"/>
    </xf>
    <xf numFmtId="0" fontId="6" fillId="6" borderId="2" xfId="0" applyFont="1" applyFill="1" applyBorder="1" applyAlignment="1" applyProtection="1">
      <alignment vertical="center"/>
    </xf>
    <xf numFmtId="0" fontId="3" fillId="9" borderId="10" xfId="0" applyFont="1" applyFill="1" applyBorder="1" applyAlignment="1" applyProtection="1">
      <alignment horizontal="center" vertical="center"/>
    </xf>
    <xf numFmtId="0" fontId="6" fillId="6" borderId="3" xfId="0" applyFont="1" applyFill="1" applyBorder="1" applyAlignment="1" applyProtection="1">
      <alignment vertical="center" wrapText="1"/>
    </xf>
    <xf numFmtId="0" fontId="6" fillId="6" borderId="2" xfId="0" applyFont="1" applyFill="1" applyBorder="1" applyAlignment="1" applyProtection="1">
      <alignment horizontal="center" vertical="center" wrapText="1"/>
    </xf>
    <xf numFmtId="164" fontId="3" fillId="9" borderId="10" xfId="0" applyNumberFormat="1" applyFont="1" applyFill="1" applyBorder="1" applyAlignment="1" applyProtection="1">
      <alignment horizontal="center" vertical="center"/>
    </xf>
    <xf numFmtId="0" fontId="2" fillId="3" borderId="0" xfId="0" applyFont="1" applyFill="1" applyProtection="1"/>
    <xf numFmtId="0" fontId="28" fillId="9" borderId="10"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 fillId="3" borderId="33" xfId="0" applyFont="1" applyFill="1" applyBorder="1" applyAlignment="1" applyProtection="1">
      <alignment vertical="center"/>
    </xf>
    <xf numFmtId="0" fontId="6" fillId="6" borderId="12" xfId="0" applyFont="1" applyFill="1" applyBorder="1" applyAlignment="1" applyProtection="1">
      <alignment vertical="center" wrapText="1"/>
    </xf>
    <xf numFmtId="0" fontId="3" fillId="8" borderId="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13" fillId="0" borderId="0" xfId="0" applyFont="1" applyBorder="1" applyProtection="1"/>
    <xf numFmtId="0" fontId="13" fillId="3" borderId="0" xfId="0" applyFont="1" applyFill="1" applyBorder="1" applyProtection="1"/>
    <xf numFmtId="0" fontId="13" fillId="0" borderId="0" xfId="0" applyFont="1" applyProtection="1"/>
    <xf numFmtId="0" fontId="14" fillId="3" borderId="25" xfId="0" applyFont="1" applyFill="1" applyBorder="1" applyAlignment="1" applyProtection="1">
      <alignment horizontal="center" vertical="center"/>
    </xf>
    <xf numFmtId="0" fontId="14" fillId="3" borderId="26"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6" fillId="6" borderId="15" xfId="0" applyFont="1" applyFill="1" applyBorder="1" applyAlignment="1" applyProtection="1">
      <alignment vertical="center" wrapText="1"/>
    </xf>
    <xf numFmtId="0" fontId="22" fillId="6" borderId="5" xfId="0" applyFont="1" applyFill="1" applyBorder="1" applyAlignment="1" applyProtection="1">
      <alignment horizontal="center" vertical="center"/>
    </xf>
    <xf numFmtId="0" fontId="22" fillId="6" borderId="7" xfId="0" applyFont="1" applyFill="1" applyBorder="1" applyAlignment="1" applyProtection="1">
      <alignment vertical="center" wrapText="1"/>
    </xf>
    <xf numFmtId="0" fontId="13" fillId="3" borderId="26" xfId="0" applyFont="1" applyFill="1" applyBorder="1" applyProtection="1"/>
    <xf numFmtId="0" fontId="13" fillId="3" borderId="28" xfId="0" applyFont="1" applyFill="1" applyBorder="1" applyProtection="1"/>
    <xf numFmtId="0" fontId="22" fillId="6" borderId="38" xfId="0" applyFont="1" applyFill="1" applyBorder="1" applyAlignment="1" applyProtection="1">
      <alignment horizontal="center" vertical="center"/>
    </xf>
    <xf numFmtId="0" fontId="13" fillId="3" borderId="29" xfId="0" applyFont="1" applyFill="1" applyBorder="1" applyAlignment="1" applyProtection="1">
      <alignment vertical="center"/>
    </xf>
    <xf numFmtId="0" fontId="22" fillId="6" borderId="39"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167" fontId="2" fillId="6" borderId="2" xfId="0" applyNumberFormat="1" applyFont="1" applyFill="1" applyBorder="1" applyAlignment="1" applyProtection="1">
      <alignment horizontal="center" vertical="center"/>
    </xf>
    <xf numFmtId="0" fontId="22" fillId="6" borderId="42" xfId="0" applyFont="1" applyFill="1" applyBorder="1" applyAlignment="1" applyProtection="1">
      <alignment horizontal="center" vertical="center"/>
    </xf>
    <xf numFmtId="0" fontId="4" fillId="5" borderId="7" xfId="0" applyFont="1" applyFill="1" applyBorder="1" applyAlignment="1" applyProtection="1">
      <alignment horizontal="center" vertical="top" wrapText="1"/>
    </xf>
    <xf numFmtId="0" fontId="4" fillId="5" borderId="43" xfId="0" applyFont="1" applyFill="1" applyBorder="1" applyAlignment="1" applyProtection="1">
      <alignment horizontal="center" vertical="center" wrapText="1"/>
    </xf>
    <xf numFmtId="165" fontId="13" fillId="3" borderId="0" xfId="0" applyNumberFormat="1" applyFont="1" applyFill="1" applyBorder="1" applyProtection="1"/>
    <xf numFmtId="168" fontId="22" fillId="6" borderId="4" xfId="0" applyNumberFormat="1" applyFont="1" applyFill="1" applyBorder="1" applyAlignment="1" applyProtection="1">
      <alignment horizontal="center" vertical="center"/>
    </xf>
    <xf numFmtId="0" fontId="22" fillId="6" borderId="35" xfId="0" applyFont="1" applyFill="1" applyBorder="1" applyAlignment="1" applyProtection="1">
      <alignment horizontal="center" vertical="center"/>
    </xf>
    <xf numFmtId="2" fontId="22" fillId="6" borderId="4" xfId="0" applyNumberFormat="1" applyFont="1" applyFill="1" applyBorder="1" applyAlignment="1" applyProtection="1">
      <alignment horizontal="center" vertical="center"/>
    </xf>
    <xf numFmtId="0" fontId="2" fillId="6" borderId="58" xfId="0" applyFont="1" applyFill="1" applyBorder="1" applyAlignment="1" applyProtection="1">
      <alignment horizontal="center" wrapText="1"/>
    </xf>
    <xf numFmtId="0" fontId="2" fillId="6" borderId="54" xfId="0" applyFont="1" applyFill="1" applyBorder="1" applyAlignment="1" applyProtection="1">
      <alignment horizontal="center"/>
    </xf>
    <xf numFmtId="0" fontId="2" fillId="6" borderId="48" xfId="0" applyFont="1" applyFill="1" applyBorder="1" applyAlignment="1" applyProtection="1">
      <alignment horizontal="center" wrapText="1"/>
    </xf>
    <xf numFmtId="0" fontId="24" fillId="6" borderId="54" xfId="0" applyFont="1" applyFill="1" applyBorder="1" applyAlignment="1" applyProtection="1">
      <alignment horizontal="center" vertical="center"/>
    </xf>
    <xf numFmtId="167" fontId="2" fillId="6" borderId="36" xfId="0" applyNumberFormat="1"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37" xfId="0" applyFont="1" applyFill="1" applyBorder="1" applyAlignment="1" applyProtection="1">
      <alignment horizontal="center"/>
    </xf>
    <xf numFmtId="0" fontId="2" fillId="7" borderId="19" xfId="0" applyFont="1" applyFill="1" applyBorder="1" applyAlignment="1" applyProtection="1">
      <alignment horizontal="center" vertical="center"/>
    </xf>
    <xf numFmtId="1" fontId="2" fillId="7" borderId="14" xfId="0" applyNumberFormat="1" applyFont="1" applyFill="1" applyBorder="1" applyAlignment="1" applyProtection="1">
      <alignment horizontal="center" vertical="center"/>
    </xf>
    <xf numFmtId="0" fontId="22" fillId="6" borderId="37" xfId="0" applyFont="1" applyFill="1" applyBorder="1" applyProtection="1"/>
    <xf numFmtId="167" fontId="22" fillId="6" borderId="4" xfId="0" applyNumberFormat="1" applyFont="1" applyFill="1" applyBorder="1" applyAlignment="1" applyProtection="1">
      <alignment horizontal="center" vertical="center"/>
    </xf>
    <xf numFmtId="165" fontId="2" fillId="3" borderId="0" xfId="0" applyNumberFormat="1" applyFont="1" applyFill="1" applyAlignment="1" applyProtection="1">
      <alignment horizontal="center" vertical="center" wrapText="1"/>
    </xf>
    <xf numFmtId="165" fontId="2" fillId="8" borderId="2" xfId="0" applyNumberFormat="1" applyFont="1" applyFill="1" applyBorder="1" applyAlignment="1" applyProtection="1">
      <alignment horizontal="center" vertical="center"/>
    </xf>
    <xf numFmtId="165" fontId="2" fillId="6" borderId="2" xfId="0" applyNumberFormat="1" applyFont="1" applyFill="1" applyBorder="1" applyAlignment="1" applyProtection="1">
      <alignment horizontal="center" vertical="center"/>
    </xf>
    <xf numFmtId="0" fontId="13" fillId="3" borderId="25" xfId="0" applyFont="1" applyFill="1" applyBorder="1" applyAlignment="1" applyProtection="1">
      <alignment vertical="center" wrapText="1"/>
    </xf>
    <xf numFmtId="0" fontId="13" fillId="3" borderId="24" xfId="0" applyFont="1" applyFill="1" applyBorder="1" applyAlignment="1" applyProtection="1">
      <alignment vertical="center" wrapText="1"/>
    </xf>
    <xf numFmtId="1" fontId="2" fillId="6" borderId="3" xfId="0" applyNumberFormat="1" applyFont="1" applyFill="1" applyBorder="1" applyAlignment="1" applyProtection="1">
      <alignment horizontal="center" vertical="center"/>
    </xf>
    <xf numFmtId="0" fontId="22" fillId="6" borderId="61" xfId="0" applyFont="1" applyFill="1" applyBorder="1" applyAlignment="1" applyProtection="1">
      <alignment horizontal="center" vertical="center" wrapText="1"/>
    </xf>
    <xf numFmtId="0" fontId="22" fillId="6" borderId="60" xfId="0" applyFont="1" applyFill="1" applyBorder="1" applyAlignment="1" applyProtection="1">
      <alignment vertical="center" wrapText="1"/>
    </xf>
    <xf numFmtId="166" fontId="2" fillId="8" borderId="12" xfId="0" applyNumberFormat="1" applyFont="1" applyFill="1" applyBorder="1" applyAlignment="1" applyProtection="1">
      <alignment horizontal="center" vertical="center" wrapText="1"/>
    </xf>
    <xf numFmtId="166" fontId="2" fillId="8" borderId="5" xfId="0" applyNumberFormat="1" applyFont="1" applyFill="1" applyBorder="1" applyAlignment="1" applyProtection="1">
      <alignment horizontal="center" vertical="center" wrapText="1"/>
    </xf>
    <xf numFmtId="166" fontId="2" fillId="8" borderId="6" xfId="0" applyNumberFormat="1" applyFont="1" applyFill="1" applyBorder="1" applyAlignment="1" applyProtection="1">
      <alignment horizontal="center" vertical="center" wrapText="1"/>
    </xf>
    <xf numFmtId="1" fontId="2" fillId="8" borderId="12" xfId="0" applyNumberFormat="1" applyFont="1" applyFill="1" applyBorder="1" applyAlignment="1" applyProtection="1">
      <alignment horizontal="center" vertical="center"/>
    </xf>
    <xf numFmtId="165" fontId="2" fillId="8" borderId="5" xfId="0" applyNumberFormat="1" applyFont="1" applyFill="1" applyBorder="1" applyAlignment="1" applyProtection="1">
      <alignment horizontal="center" vertical="center"/>
    </xf>
    <xf numFmtId="167" fontId="2" fillId="8" borderId="5" xfId="0" applyNumberFormat="1" applyFont="1" applyFill="1" applyBorder="1" applyAlignment="1" applyProtection="1">
      <alignment horizontal="center" vertical="center"/>
    </xf>
    <xf numFmtId="166" fontId="2" fillId="8" borderId="11" xfId="0" applyNumberFormat="1" applyFont="1" applyFill="1" applyBorder="1" applyAlignment="1" applyProtection="1">
      <alignment horizontal="center" vertical="center" wrapText="1"/>
    </xf>
    <xf numFmtId="166" fontId="2" fillId="8" borderId="32" xfId="0" applyNumberFormat="1" applyFont="1" applyFill="1" applyBorder="1" applyAlignment="1" applyProtection="1">
      <alignment horizontal="center" vertical="center" wrapText="1"/>
    </xf>
    <xf numFmtId="166" fontId="2" fillId="8" borderId="33" xfId="0" applyNumberFormat="1" applyFont="1" applyFill="1" applyBorder="1" applyAlignment="1" applyProtection="1">
      <alignment horizontal="center" vertical="center" wrapText="1"/>
    </xf>
    <xf numFmtId="0" fontId="22" fillId="6" borderId="27"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6" fillId="6" borderId="49"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30" fillId="9" borderId="8" xfId="0" applyFont="1" applyFill="1" applyBorder="1" applyAlignment="1" applyProtection="1">
      <alignment horizontal="center" vertical="center" wrapText="1"/>
    </xf>
    <xf numFmtId="0" fontId="6" fillId="6" borderId="8" xfId="0" applyFont="1" applyFill="1" applyBorder="1" applyAlignment="1" applyProtection="1">
      <alignment horizontal="left" vertical="center" wrapText="1"/>
    </xf>
    <xf numFmtId="1" fontId="30" fillId="9" borderId="8" xfId="0" applyNumberFormat="1" applyFont="1" applyFill="1" applyBorder="1" applyAlignment="1" applyProtection="1">
      <alignment horizontal="center" vertical="center" wrapText="1"/>
    </xf>
    <xf numFmtId="0" fontId="30" fillId="6" borderId="8" xfId="0" applyFont="1" applyFill="1" applyBorder="1" applyAlignment="1" applyProtection="1">
      <alignment horizontal="left" vertical="center" wrapText="1"/>
    </xf>
    <xf numFmtId="0" fontId="30" fillId="9" borderId="49" xfId="0" applyFont="1" applyFill="1" applyBorder="1" applyAlignment="1" applyProtection="1">
      <alignment horizontal="center" vertical="center" wrapText="1"/>
    </xf>
    <xf numFmtId="168" fontId="38" fillId="8" borderId="13" xfId="0" applyNumberFormat="1" applyFont="1" applyFill="1" applyBorder="1" applyAlignment="1" applyProtection="1">
      <alignment horizontal="center" vertical="center"/>
    </xf>
    <xf numFmtId="168" fontId="36" fillId="11" borderId="5" xfId="0" applyNumberFormat="1" applyFont="1" applyFill="1" applyBorder="1" applyAlignment="1">
      <alignment horizontal="center" vertical="center"/>
    </xf>
    <xf numFmtId="0" fontId="22" fillId="8" borderId="44" xfId="0" applyFont="1" applyFill="1" applyBorder="1" applyAlignment="1" applyProtection="1">
      <alignment horizontal="center" vertical="center"/>
    </xf>
    <xf numFmtId="168" fontId="36" fillId="11" borderId="3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22" fillId="6" borderId="2" xfId="0" applyFont="1" applyFill="1" applyBorder="1" applyAlignment="1" applyProtection="1">
      <alignment horizontal="center" vertical="center"/>
    </xf>
    <xf numFmtId="0" fontId="2" fillId="6" borderId="63" xfId="0" applyFont="1" applyFill="1" applyBorder="1" applyAlignment="1" applyProtection="1">
      <alignment horizontal="center" vertical="center"/>
    </xf>
    <xf numFmtId="2" fontId="2" fillId="0" borderId="0" xfId="0" applyNumberFormat="1" applyFont="1" applyProtection="1">
      <protection hidden="1"/>
    </xf>
    <xf numFmtId="2" fontId="2" fillId="0" borderId="0" xfId="0" applyNumberFormat="1" applyFont="1" applyFill="1" applyBorder="1" applyProtection="1">
      <protection hidden="1"/>
    </xf>
    <xf numFmtId="2" fontId="2" fillId="3" borderId="0" xfId="0" applyNumberFormat="1" applyFont="1" applyFill="1" applyBorder="1" applyProtection="1">
      <protection hidden="1"/>
    </xf>
    <xf numFmtId="2" fontId="22" fillId="0" borderId="0" xfId="0" applyNumberFormat="1" applyFont="1" applyFill="1" applyBorder="1" applyAlignment="1" applyProtection="1">
      <alignment horizontal="center" vertical="center" wrapText="1"/>
      <protection hidden="1"/>
    </xf>
    <xf numFmtId="2" fontId="2" fillId="0" borderId="0" xfId="0" applyNumberFormat="1" applyFont="1" applyFill="1" applyBorder="1" applyAlignment="1" applyProtection="1">
      <alignment horizontal="center" vertical="center"/>
      <protection hidden="1"/>
    </xf>
    <xf numFmtId="2" fontId="2" fillId="0" borderId="0" xfId="0" applyNumberFormat="1" applyFont="1" applyFill="1" applyProtection="1">
      <protection hidden="1"/>
    </xf>
    <xf numFmtId="2" fontId="22" fillId="0" borderId="0" xfId="0"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45" fillId="0" borderId="0" xfId="0" applyFont="1" applyProtection="1"/>
    <xf numFmtId="0" fontId="22" fillId="6" borderId="52" xfId="0" applyFont="1" applyFill="1" applyBorder="1" applyAlignment="1" applyProtection="1">
      <alignment horizontal="center" vertical="center" wrapText="1"/>
    </xf>
    <xf numFmtId="166" fontId="22" fillId="6" borderId="16" xfId="0" applyNumberFormat="1" applyFont="1" applyFill="1" applyBorder="1" applyAlignment="1" applyProtection="1">
      <alignment horizontal="center" vertical="center"/>
    </xf>
    <xf numFmtId="0" fontId="6" fillId="7" borderId="4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7" borderId="36" xfId="0" applyFont="1" applyFill="1" applyBorder="1" applyAlignment="1" applyProtection="1">
      <alignment horizontal="center" vertical="center" wrapText="1"/>
    </xf>
    <xf numFmtId="0" fontId="2" fillId="7" borderId="37" xfId="0" applyFont="1" applyFill="1" applyBorder="1" applyProtection="1"/>
    <xf numFmtId="2" fontId="2" fillId="7" borderId="4" xfId="0" applyNumberFormat="1" applyFont="1" applyFill="1" applyBorder="1" applyAlignment="1" applyProtection="1">
      <alignment horizontal="center" vertical="center"/>
    </xf>
    <xf numFmtId="0" fontId="6" fillId="6" borderId="15" xfId="0" applyFont="1" applyFill="1" applyBorder="1" applyAlignment="1" applyProtection="1">
      <alignment horizontal="center" vertical="center" wrapText="1"/>
    </xf>
    <xf numFmtId="0" fontId="22" fillId="6" borderId="31" xfId="0" applyFont="1" applyFill="1" applyBorder="1" applyProtection="1"/>
    <xf numFmtId="2" fontId="22" fillId="6" borderId="30" xfId="0" applyNumberFormat="1" applyFont="1" applyFill="1" applyBorder="1" applyAlignment="1" applyProtection="1">
      <alignment horizontal="center" vertical="center"/>
    </xf>
    <xf numFmtId="0" fontId="22" fillId="6" borderId="16" xfId="0" applyFont="1" applyFill="1" applyBorder="1" applyAlignment="1" applyProtection="1">
      <alignment horizontal="center" vertical="center"/>
    </xf>
    <xf numFmtId="0" fontId="6" fillId="7" borderId="46"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xf>
    <xf numFmtId="2" fontId="2" fillId="9" borderId="13" xfId="0" applyNumberFormat="1"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1" fontId="2" fillId="7" borderId="4" xfId="0" applyNumberFormat="1" applyFont="1" applyFill="1" applyBorder="1" applyAlignment="1" applyProtection="1">
      <alignment horizontal="center" vertical="center"/>
    </xf>
    <xf numFmtId="0" fontId="22" fillId="6" borderId="40" xfId="0" applyFont="1" applyFill="1" applyBorder="1" applyProtection="1"/>
    <xf numFmtId="2" fontId="22" fillId="6" borderId="13" xfId="0" applyNumberFormat="1" applyFont="1" applyFill="1" applyBorder="1" applyAlignment="1" applyProtection="1">
      <alignment horizontal="center" vertical="center"/>
    </xf>
    <xf numFmtId="0" fontId="48" fillId="0" borderId="0" xfId="0" applyFont="1"/>
    <xf numFmtId="1" fontId="33" fillId="8" borderId="11" xfId="0" applyNumberFormat="1" applyFont="1" applyFill="1" applyBorder="1" applyAlignment="1" applyProtection="1">
      <alignment horizontal="center" vertical="center"/>
    </xf>
    <xf numFmtId="166" fontId="6" fillId="8" borderId="32" xfId="0" applyNumberFormat="1" applyFont="1" applyFill="1" applyBorder="1" applyAlignment="1" applyProtection="1">
      <alignment horizontal="justify" vertical="justify" wrapText="1"/>
    </xf>
    <xf numFmtId="0" fontId="8" fillId="8" borderId="32" xfId="0" applyFont="1" applyFill="1" applyBorder="1" applyAlignment="1" applyProtection="1">
      <alignment horizontal="center" vertical="center"/>
    </xf>
    <xf numFmtId="0" fontId="35" fillId="8" borderId="32" xfId="0" applyFont="1" applyFill="1" applyBorder="1" applyAlignment="1" applyProtection="1">
      <alignment horizontal="center" vertical="center"/>
    </xf>
    <xf numFmtId="167" fontId="2" fillId="6" borderId="40" xfId="0" applyNumberFormat="1" applyFont="1" applyFill="1" applyBorder="1" applyAlignment="1" applyProtection="1">
      <alignment horizontal="center" vertical="center"/>
    </xf>
    <xf numFmtId="167" fontId="2" fillId="6" borderId="32" xfId="0" applyNumberFormat="1" applyFont="1" applyFill="1" applyBorder="1" applyAlignment="1" applyProtection="1">
      <alignment horizontal="center" vertical="center"/>
    </xf>
    <xf numFmtId="167" fontId="2" fillId="6" borderId="19" xfId="0" applyNumberFormat="1" applyFont="1" applyFill="1" applyBorder="1" applyAlignment="1" applyProtection="1">
      <alignment horizontal="center" vertical="center"/>
    </xf>
    <xf numFmtId="167" fontId="2" fillId="6" borderId="37" xfId="0" applyNumberFormat="1" applyFont="1" applyFill="1" applyBorder="1" applyAlignment="1" applyProtection="1">
      <alignment horizontal="center" vertical="center"/>
    </xf>
    <xf numFmtId="167" fontId="2" fillId="6" borderId="5" xfId="0" applyNumberFormat="1" applyFont="1" applyFill="1" applyBorder="1" applyAlignment="1" applyProtection="1">
      <alignment horizontal="center" vertical="center"/>
    </xf>
    <xf numFmtId="2" fontId="34" fillId="0" borderId="0" xfId="0" applyNumberFormat="1" applyFont="1" applyAlignment="1" applyProtection="1">
      <alignment horizontal="center"/>
      <protection hidden="1"/>
    </xf>
    <xf numFmtId="167" fontId="27" fillId="4" borderId="1" xfId="0" applyNumberFormat="1" applyFont="1" applyFill="1" applyBorder="1" applyAlignment="1" applyProtection="1">
      <alignment horizontal="center" vertical="center"/>
      <protection locked="0" hidden="1"/>
    </xf>
    <xf numFmtId="167" fontId="27" fillId="4" borderId="51" xfId="0" applyNumberFormat="1" applyFont="1" applyFill="1" applyBorder="1" applyAlignment="1" applyProtection="1">
      <alignment horizontal="center" vertical="center"/>
      <protection locked="0" hidden="1"/>
    </xf>
    <xf numFmtId="0" fontId="22" fillId="6" borderId="9" xfId="0" applyFont="1" applyFill="1" applyBorder="1" applyAlignment="1" applyProtection="1">
      <alignment horizontal="center" vertical="center"/>
    </xf>
    <xf numFmtId="0" fontId="13" fillId="0" borderId="0" xfId="0" applyFont="1" applyFill="1" applyProtection="1"/>
    <xf numFmtId="0" fontId="22" fillId="6" borderId="8" xfId="0" applyFont="1" applyFill="1" applyBorder="1" applyAlignment="1" applyProtection="1">
      <alignment horizontal="center" vertical="center"/>
    </xf>
    <xf numFmtId="0" fontId="2" fillId="7" borderId="72" xfId="0"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1" fontId="22" fillId="8" borderId="12" xfId="0" applyNumberFormat="1" applyFont="1" applyFill="1" applyBorder="1" applyAlignment="1" applyProtection="1">
      <alignment horizontal="center" vertical="center"/>
      <protection hidden="1"/>
    </xf>
    <xf numFmtId="1" fontId="40" fillId="8" borderId="6" xfId="0" applyNumberFormat="1" applyFont="1" applyFill="1" applyBorder="1" applyAlignment="1" applyProtection="1">
      <alignment horizontal="center" vertical="center"/>
      <protection hidden="1"/>
    </xf>
    <xf numFmtId="1" fontId="22" fillId="8" borderId="33" xfId="0" applyNumberFormat="1" applyFont="1" applyFill="1" applyBorder="1" applyAlignment="1" applyProtection="1">
      <alignment horizontal="center" vertical="center"/>
      <protection hidden="1"/>
    </xf>
    <xf numFmtId="0" fontId="34" fillId="8" borderId="38" xfId="0" applyFont="1" applyFill="1" applyBorder="1" applyAlignment="1" applyProtection="1">
      <alignment horizontal="center" vertical="center" wrapText="1"/>
      <protection hidden="1"/>
    </xf>
    <xf numFmtId="0" fontId="34" fillId="8" borderId="22" xfId="0" applyFont="1" applyFill="1" applyBorder="1" applyAlignment="1" applyProtection="1">
      <alignment horizontal="center" vertical="center" wrapText="1"/>
      <protection hidden="1"/>
    </xf>
    <xf numFmtId="0" fontId="22" fillId="9" borderId="16" xfId="0" applyFont="1" applyFill="1" applyBorder="1" applyAlignment="1" applyProtection="1">
      <alignment wrapText="1"/>
    </xf>
    <xf numFmtId="0" fontId="22" fillId="9" borderId="16" xfId="0" applyFont="1" applyFill="1" applyBorder="1" applyAlignment="1" applyProtection="1">
      <alignment vertical="center" wrapText="1"/>
    </xf>
    <xf numFmtId="0" fontId="22" fillId="9" borderId="44" xfId="0"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166" fontId="40" fillId="8" borderId="16" xfId="0" applyNumberFormat="1" applyFont="1" applyFill="1" applyBorder="1" applyAlignment="1" applyProtection="1">
      <alignment horizontal="center" vertical="center"/>
      <protection hidden="1"/>
    </xf>
    <xf numFmtId="2" fontId="51" fillId="8" borderId="24" xfId="0" applyNumberFormat="1" applyFont="1" applyFill="1" applyBorder="1" applyAlignment="1" applyProtection="1">
      <alignment horizontal="center" vertical="center"/>
      <protection hidden="1"/>
    </xf>
    <xf numFmtId="0" fontId="22" fillId="8" borderId="35" xfId="0" applyFont="1" applyFill="1" applyBorder="1" applyAlignment="1" applyProtection="1">
      <alignment horizontal="center" vertical="center"/>
    </xf>
    <xf numFmtId="0" fontId="6" fillId="7" borderId="58"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9" borderId="18" xfId="0" applyFont="1" applyFill="1" applyBorder="1" applyAlignment="1" applyProtection="1">
      <alignment horizontal="center" vertical="center"/>
    </xf>
    <xf numFmtId="0" fontId="22" fillId="6" borderId="31" xfId="0" applyFont="1" applyFill="1" applyBorder="1" applyAlignment="1" applyProtection="1">
      <alignment vertical="top" wrapText="1"/>
    </xf>
    <xf numFmtId="165" fontId="22" fillId="6" borderId="30" xfId="0" applyNumberFormat="1" applyFont="1" applyFill="1" applyBorder="1" applyAlignment="1" applyProtection="1">
      <alignment horizontal="center" vertical="center"/>
    </xf>
    <xf numFmtId="1" fontId="40" fillId="8" borderId="7" xfId="0" applyNumberFormat="1" applyFont="1" applyFill="1" applyBorder="1" applyAlignment="1" applyProtection="1">
      <alignment horizontal="center" vertical="center"/>
      <protection hidden="1"/>
    </xf>
    <xf numFmtId="1" fontId="22" fillId="8" borderId="9" xfId="0" applyNumberFormat="1" applyFont="1" applyFill="1" applyBorder="1" applyAlignment="1" applyProtection="1">
      <alignment horizontal="center" vertical="center"/>
      <protection hidden="1"/>
    </xf>
    <xf numFmtId="1" fontId="40" fillId="8" borderId="7" xfId="0" applyNumberFormat="1" applyFont="1" applyFill="1" applyBorder="1" applyAlignment="1" applyProtection="1">
      <alignment horizontal="center" vertical="center"/>
    </xf>
    <xf numFmtId="1" fontId="40" fillId="8" borderId="11" xfId="0" applyNumberFormat="1" applyFont="1" applyFill="1" applyBorder="1" applyAlignment="1" applyProtection="1">
      <alignment horizontal="center" vertical="center"/>
    </xf>
    <xf numFmtId="2" fontId="40" fillId="8" borderId="7" xfId="0" applyNumberFormat="1" applyFont="1" applyFill="1" applyBorder="1" applyAlignment="1" applyProtection="1">
      <alignment horizontal="center" vertical="center"/>
    </xf>
    <xf numFmtId="2" fontId="40" fillId="8" borderId="9" xfId="0" applyNumberFormat="1" applyFont="1" applyFill="1" applyBorder="1" applyAlignment="1" applyProtection="1">
      <alignment horizontal="center" vertical="center"/>
    </xf>
    <xf numFmtId="165" fontId="22" fillId="8" borderId="22" xfId="0" applyNumberFormat="1" applyFont="1" applyFill="1" applyBorder="1" applyAlignment="1" applyProtection="1">
      <alignment horizontal="center" vertical="center"/>
    </xf>
    <xf numFmtId="0" fontId="22" fillId="6" borderId="32" xfId="0" applyFont="1" applyFill="1" applyBorder="1" applyAlignment="1" applyProtection="1">
      <alignment horizontal="center" vertical="center"/>
    </xf>
    <xf numFmtId="167" fontId="27" fillId="4" borderId="32" xfId="0" applyNumberFormat="1" applyFont="1" applyFill="1" applyBorder="1" applyAlignment="1" applyProtection="1">
      <alignment horizontal="center" vertical="center"/>
      <protection locked="0" hidden="1"/>
    </xf>
    <xf numFmtId="167" fontId="27" fillId="4" borderId="33" xfId="0" applyNumberFormat="1" applyFont="1" applyFill="1" applyBorder="1" applyAlignment="1" applyProtection="1">
      <alignment horizontal="center" vertical="center"/>
      <protection locked="0" hidden="1"/>
    </xf>
    <xf numFmtId="167" fontId="27" fillId="4" borderId="49" xfId="0" applyNumberFormat="1" applyFont="1" applyFill="1" applyBorder="1" applyAlignment="1" applyProtection="1">
      <alignment horizontal="center" vertical="center"/>
      <protection locked="0" hidden="1"/>
    </xf>
    <xf numFmtId="167" fontId="27" fillId="4" borderId="56" xfId="0" applyNumberFormat="1" applyFont="1" applyFill="1" applyBorder="1" applyAlignment="1" applyProtection="1">
      <alignment horizontal="center" vertical="center"/>
      <protection locked="0" hidden="1"/>
    </xf>
    <xf numFmtId="1" fontId="40" fillId="8" borderId="47" xfId="0" applyNumberFormat="1" applyFont="1" applyFill="1" applyBorder="1" applyAlignment="1" applyProtection="1">
      <alignment horizontal="center" vertical="center"/>
      <protection hidden="1"/>
    </xf>
    <xf numFmtId="1" fontId="49" fillId="8" borderId="51" xfId="0" applyNumberFormat="1" applyFont="1" applyFill="1" applyBorder="1" applyAlignment="1" applyProtection="1">
      <alignment horizontal="center" vertical="center"/>
      <protection hidden="1"/>
    </xf>
    <xf numFmtId="1" fontId="40" fillId="8" borderId="59" xfId="0" applyNumberFormat="1" applyFont="1" applyFill="1" applyBorder="1" applyAlignment="1" applyProtection="1">
      <alignment horizontal="center" vertical="center"/>
      <protection hidden="1"/>
    </xf>
    <xf numFmtId="1" fontId="49" fillId="8" borderId="34" xfId="0" applyNumberFormat="1" applyFont="1" applyFill="1" applyBorder="1" applyAlignment="1" applyProtection="1">
      <alignment horizontal="center" vertical="center"/>
      <protection hidden="1"/>
    </xf>
    <xf numFmtId="1" fontId="22" fillId="8" borderId="47" xfId="0" applyNumberFormat="1" applyFont="1" applyFill="1" applyBorder="1" applyAlignment="1" applyProtection="1">
      <alignment horizontal="center" vertical="center"/>
      <protection hidden="1"/>
    </xf>
    <xf numFmtId="1" fontId="22" fillId="8" borderId="3" xfId="0" applyNumberFormat="1" applyFont="1" applyFill="1" applyBorder="1" applyAlignment="1" applyProtection="1">
      <alignment horizontal="center" vertical="center"/>
      <protection hidden="1"/>
    </xf>
    <xf numFmtId="1" fontId="49" fillId="8" borderId="10" xfId="0" applyNumberFormat="1" applyFont="1" applyFill="1" applyBorder="1" applyAlignment="1" applyProtection="1">
      <alignment horizontal="center" vertical="center"/>
      <protection hidden="1"/>
    </xf>
    <xf numFmtId="1" fontId="22" fillId="8" borderId="59" xfId="0" applyNumberFormat="1" applyFont="1" applyFill="1" applyBorder="1" applyAlignment="1" applyProtection="1">
      <alignment horizontal="center" vertical="center"/>
      <protection hidden="1"/>
    </xf>
    <xf numFmtId="1" fontId="34" fillId="8" borderId="22" xfId="0" applyNumberFormat="1" applyFont="1" applyFill="1" applyBorder="1" applyAlignment="1" applyProtection="1">
      <alignment horizontal="center" vertical="center" wrapText="1"/>
      <protection hidden="1"/>
    </xf>
    <xf numFmtId="2" fontId="34" fillId="8" borderId="22" xfId="0" applyNumberFormat="1" applyFont="1" applyFill="1" applyBorder="1" applyAlignment="1" applyProtection="1">
      <alignment horizontal="center" vertical="center"/>
    </xf>
    <xf numFmtId="0" fontId="34" fillId="8" borderId="22" xfId="0" applyFont="1" applyFill="1" applyBorder="1" applyAlignment="1" applyProtection="1">
      <alignment horizontal="center" vertical="center"/>
    </xf>
    <xf numFmtId="0" fontId="37" fillId="8" borderId="11" xfId="0" applyFont="1" applyFill="1" applyBorder="1" applyAlignment="1" applyProtection="1">
      <alignment horizontal="center" vertical="center" wrapText="1"/>
      <protection hidden="1"/>
    </xf>
    <xf numFmtId="0" fontId="47" fillId="8" borderId="32" xfId="0" applyFont="1" applyFill="1" applyBorder="1" applyAlignment="1" applyProtection="1">
      <alignment horizontal="center" vertical="center" wrapText="1"/>
      <protection hidden="1"/>
    </xf>
    <xf numFmtId="0" fontId="37" fillId="8" borderId="12" xfId="0" applyFont="1" applyFill="1" applyBorder="1" applyAlignment="1" applyProtection="1">
      <alignment horizontal="center" vertical="center" wrapText="1"/>
      <protection hidden="1"/>
    </xf>
    <xf numFmtId="0" fontId="37" fillId="8" borderId="5" xfId="0" applyFont="1" applyFill="1" applyBorder="1" applyAlignment="1" applyProtection="1">
      <alignment horizontal="center" vertical="center" wrapText="1"/>
      <protection hidden="1"/>
    </xf>
    <xf numFmtId="0" fontId="3" fillId="8" borderId="22" xfId="0" applyFont="1" applyFill="1" applyBorder="1" applyAlignment="1" applyProtection="1">
      <alignment horizontal="center" vertical="center" wrapText="1"/>
      <protection hidden="1"/>
    </xf>
    <xf numFmtId="0" fontId="3" fillId="8" borderId="16" xfId="0" applyFont="1" applyFill="1" applyBorder="1" applyAlignment="1" applyProtection="1">
      <alignment horizontal="center" vertical="center" wrapText="1"/>
      <protection hidden="1"/>
    </xf>
    <xf numFmtId="2" fontId="39" fillId="8" borderId="22" xfId="0" applyNumberFormat="1" applyFont="1" applyFill="1" applyBorder="1" applyAlignment="1" applyProtection="1">
      <alignment horizontal="center" vertical="center" wrapText="1"/>
      <protection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4" xfId="0" applyFont="1" applyBorder="1" applyAlignment="1">
      <alignment horizontal="center" vertical="center"/>
    </xf>
    <xf numFmtId="0" fontId="52" fillId="0" borderId="0" xfId="0" applyFont="1" applyBorder="1" applyAlignment="1">
      <alignment horizontal="center" vertical="center"/>
    </xf>
    <xf numFmtId="0" fontId="52" fillId="0" borderId="1" xfId="0" applyFont="1" applyFill="1" applyBorder="1" applyAlignment="1">
      <alignment horizontal="center" vertical="center" wrapText="1"/>
    </xf>
    <xf numFmtId="164" fontId="52" fillId="3" borderId="1"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xf>
    <xf numFmtId="0" fontId="36" fillId="11" borderId="11" xfId="0" applyFont="1" applyFill="1" applyBorder="1" applyAlignment="1">
      <alignment horizontal="center" vertical="center" wrapText="1"/>
    </xf>
    <xf numFmtId="0" fontId="36" fillId="11" borderId="32" xfId="0" applyFont="1" applyFill="1" applyBorder="1" applyAlignment="1">
      <alignment horizontal="center" vertical="center"/>
    </xf>
    <xf numFmtId="164" fontId="36" fillId="11" borderId="32" xfId="0" applyNumberFormat="1" applyFont="1" applyFill="1" applyBorder="1" applyAlignment="1">
      <alignment horizontal="center" vertical="center"/>
    </xf>
    <xf numFmtId="185" fontId="36" fillId="11" borderId="32" xfId="0" applyNumberFormat="1" applyFont="1" applyFill="1" applyBorder="1" applyAlignment="1">
      <alignment horizontal="center" vertical="center"/>
    </xf>
    <xf numFmtId="168" fontId="36" fillId="11" borderId="32" xfId="0" applyNumberFormat="1" applyFont="1" applyFill="1" applyBorder="1" applyAlignment="1">
      <alignment horizontal="center" vertical="center"/>
    </xf>
    <xf numFmtId="0" fontId="36" fillId="11" borderId="33"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8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85"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0" fontId="36" fillId="24" borderId="11" xfId="0" applyFont="1" applyFill="1" applyBorder="1" applyAlignment="1">
      <alignment horizontal="center" vertical="center" wrapText="1"/>
    </xf>
    <xf numFmtId="164" fontId="52" fillId="0" borderId="0" xfId="0" applyNumberFormat="1" applyFont="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85"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52" fillId="0" borderId="21" xfId="0" applyFont="1" applyFill="1" applyBorder="1" applyAlignment="1">
      <alignment horizontal="center" vertical="center"/>
    </xf>
    <xf numFmtId="164" fontId="52" fillId="0" borderId="29" xfId="0" applyNumberFormat="1" applyFont="1" applyBorder="1" applyAlignment="1">
      <alignment horizontal="center" vertical="center"/>
    </xf>
    <xf numFmtId="164" fontId="36" fillId="11" borderId="50" xfId="0" applyNumberFormat="1" applyFont="1" applyFill="1" applyBorder="1" applyAlignment="1">
      <alignment horizontal="center" vertical="center"/>
    </xf>
    <xf numFmtId="0" fontId="52" fillId="0" borderId="21" xfId="0" applyFont="1" applyBorder="1" applyAlignment="1">
      <alignment horizontal="center" vertical="center"/>
    </xf>
    <xf numFmtId="0" fontId="52" fillId="0" borderId="29" xfId="0" applyFont="1" applyBorder="1" applyAlignment="1">
      <alignment horizontal="center" vertical="center"/>
    </xf>
    <xf numFmtId="0" fontId="52" fillId="3" borderId="0" xfId="0" applyFont="1" applyFill="1" applyBorder="1" applyAlignment="1">
      <alignment horizontal="center" vertical="center"/>
    </xf>
    <xf numFmtId="165" fontId="52" fillId="3" borderId="0" xfId="0" applyNumberFormat="1" applyFont="1" applyFill="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1" fontId="52" fillId="0" borderId="1" xfId="0" applyNumberFormat="1" applyFont="1" applyFill="1" applyBorder="1" applyAlignment="1" applyProtection="1">
      <alignment horizontal="center" vertical="center" wrapText="1"/>
      <protection locked="0"/>
    </xf>
    <xf numFmtId="164" fontId="36" fillId="11" borderId="49" xfId="0" applyNumberFormat="1" applyFont="1" applyFill="1" applyBorder="1" applyAlignment="1">
      <alignment horizontal="center" vertical="center"/>
    </xf>
    <xf numFmtId="168" fontId="36" fillId="11" borderId="20" xfId="0" applyNumberFormat="1" applyFont="1" applyFill="1" applyBorder="1" applyAlignment="1">
      <alignment horizontal="center" vertical="center"/>
    </xf>
    <xf numFmtId="2" fontId="36" fillId="11" borderId="32"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1" xfId="0" applyFont="1" applyFill="1" applyBorder="1" applyAlignment="1">
      <alignment horizontal="center" vertical="center"/>
    </xf>
    <xf numFmtId="0" fontId="36" fillId="3" borderId="0" xfId="0" applyFont="1" applyFill="1" applyBorder="1" applyAlignment="1">
      <alignment horizontal="center" vertical="center"/>
    </xf>
    <xf numFmtId="2" fontId="52" fillId="3" borderId="0" xfId="0" applyNumberFormat="1" applyFont="1" applyFill="1" applyBorder="1" applyAlignment="1" applyProtection="1">
      <alignment horizontal="center" vertical="center" wrapText="1"/>
      <protection locked="0"/>
    </xf>
    <xf numFmtId="0" fontId="52" fillId="0" borderId="5" xfId="0" applyFont="1" applyFill="1" applyBorder="1" applyAlignment="1" applyProtection="1">
      <alignment horizontal="center" vertical="center" wrapText="1"/>
      <protection locked="0"/>
    </xf>
    <xf numFmtId="1" fontId="52" fillId="0" borderId="5" xfId="0" applyNumberFormat="1" applyFont="1" applyFill="1" applyBorder="1" applyAlignment="1" applyProtection="1">
      <alignment horizontal="center" vertical="center" wrapText="1"/>
      <protection locked="0"/>
    </xf>
    <xf numFmtId="164" fontId="36" fillId="11" borderId="27" xfId="0" applyNumberFormat="1" applyFont="1" applyFill="1" applyBorder="1" applyAlignment="1">
      <alignment horizontal="center" vertical="center"/>
    </xf>
    <xf numFmtId="0" fontId="36" fillId="11" borderId="60" xfId="0" applyFont="1" applyFill="1" applyBorder="1" applyAlignment="1">
      <alignment horizontal="center" vertical="center"/>
    </xf>
    <xf numFmtId="0" fontId="36" fillId="11" borderId="4" xfId="0" applyFont="1" applyFill="1" applyBorder="1" applyAlignment="1">
      <alignment horizontal="center" vertical="center"/>
    </xf>
    <xf numFmtId="0" fontId="36" fillId="0" borderId="0" xfId="0" applyFont="1" applyProtection="1"/>
    <xf numFmtId="0" fontId="36" fillId="0" borderId="0" xfId="0" applyFont="1" applyBorder="1" applyProtection="1"/>
    <xf numFmtId="0" fontId="36" fillId="0" borderId="58" xfId="0" applyFont="1" applyBorder="1" applyAlignment="1">
      <alignment horizontal="center" vertical="center"/>
    </xf>
    <xf numFmtId="0" fontId="36" fillId="0" borderId="18" xfId="0" applyFont="1" applyBorder="1" applyAlignment="1">
      <alignment horizontal="center" vertical="center"/>
    </xf>
    <xf numFmtId="0" fontId="36" fillId="0" borderId="57" xfId="0" applyFont="1" applyBorder="1" applyAlignment="1">
      <alignment horizontal="center" vertical="center"/>
    </xf>
    <xf numFmtId="0" fontId="36" fillId="0" borderId="21" xfId="0" applyFont="1" applyBorder="1" applyProtection="1"/>
    <xf numFmtId="0" fontId="15" fillId="0" borderId="0" xfId="0" applyFont="1" applyBorder="1" applyAlignment="1" applyProtection="1">
      <alignment vertical="center" textRotation="90"/>
    </xf>
    <xf numFmtId="0" fontId="52" fillId="0" borderId="0" xfId="0" applyFont="1" applyBorder="1" applyAlignment="1" applyProtection="1">
      <alignment horizontal="center"/>
    </xf>
    <xf numFmtId="0" fontId="36" fillId="0" borderId="0" xfId="0" applyFont="1" applyBorder="1" applyAlignment="1" applyProtection="1"/>
    <xf numFmtId="0" fontId="36" fillId="0" borderId="28" xfId="0" applyFont="1" applyBorder="1" applyProtection="1"/>
    <xf numFmtId="0" fontId="36" fillId="0" borderId="23" xfId="0" applyFont="1" applyBorder="1" applyAlignment="1" applyProtection="1">
      <alignment horizontal="center" vertical="center"/>
    </xf>
    <xf numFmtId="0" fontId="36" fillId="0" borderId="3" xfId="0" applyFont="1" applyBorder="1" applyAlignment="1">
      <alignment horizontal="center" vertical="center"/>
    </xf>
    <xf numFmtId="0" fontId="36" fillId="3" borderId="2" xfId="0" applyFont="1" applyFill="1" applyBorder="1" applyAlignment="1">
      <alignment horizontal="center" vertical="center"/>
    </xf>
    <xf numFmtId="0" fontId="36" fillId="0" borderId="10" xfId="0" applyFont="1" applyBorder="1" applyAlignment="1">
      <alignment horizontal="center" vertical="center"/>
    </xf>
    <xf numFmtId="0" fontId="52" fillId="23" borderId="11" xfId="0" applyFont="1" applyFill="1" applyBorder="1" applyAlignment="1" applyProtection="1">
      <alignment horizontal="center" vertical="center"/>
    </xf>
    <xf numFmtId="0" fontId="52" fillId="23" borderId="32" xfId="0" applyFont="1" applyFill="1" applyBorder="1" applyAlignment="1" applyProtection="1">
      <alignment horizontal="center" vertical="center"/>
    </xf>
    <xf numFmtId="166" fontId="52" fillId="23" borderId="32" xfId="0" applyNumberFormat="1" applyFont="1" applyFill="1" applyBorder="1" applyAlignment="1" applyProtection="1">
      <alignment horizontal="center" vertical="center"/>
    </xf>
    <xf numFmtId="3" fontId="52" fillId="22" borderId="38" xfId="0" applyNumberFormat="1" applyFont="1" applyFill="1" applyBorder="1" applyAlignment="1" applyProtection="1">
      <alignment vertical="center" wrapText="1"/>
    </xf>
    <xf numFmtId="0" fontId="52" fillId="23" borderId="3" xfId="0" applyFont="1" applyFill="1" applyBorder="1" applyAlignment="1" applyProtection="1">
      <alignment horizontal="center" vertical="center"/>
    </xf>
    <xf numFmtId="0" fontId="52" fillId="23" borderId="2" xfId="0" applyFont="1" applyFill="1" applyBorder="1" applyAlignment="1" applyProtection="1">
      <alignment horizontal="center" vertical="center"/>
    </xf>
    <xf numFmtId="166" fontId="52" fillId="23" borderId="2" xfId="0" applyNumberFormat="1" applyFont="1" applyFill="1" applyBorder="1" applyAlignment="1" applyProtection="1">
      <alignment horizontal="center" vertical="center"/>
    </xf>
    <xf numFmtId="3" fontId="52" fillId="22" borderId="62" xfId="0" applyNumberFormat="1" applyFont="1" applyFill="1" applyBorder="1" applyAlignment="1" applyProtection="1">
      <alignment horizontal="center" vertical="center" wrapText="1"/>
    </xf>
    <xf numFmtId="165" fontId="36" fillId="3" borderId="2" xfId="0" applyNumberFormat="1" applyFont="1" applyFill="1" applyBorder="1" applyAlignment="1">
      <alignment horizontal="center" vertical="center"/>
    </xf>
    <xf numFmtId="166" fontId="52" fillId="23" borderId="3" xfId="0" applyNumberFormat="1" applyFont="1" applyFill="1" applyBorder="1" applyAlignment="1" applyProtection="1">
      <alignment horizontal="center" vertical="center"/>
    </xf>
    <xf numFmtId="3" fontId="52" fillId="22" borderId="67" xfId="0" applyNumberFormat="1" applyFont="1" applyFill="1" applyBorder="1" applyAlignment="1" applyProtection="1">
      <alignment vertical="center" wrapText="1"/>
    </xf>
    <xf numFmtId="0" fontId="36" fillId="0" borderId="29" xfId="0" applyFont="1" applyBorder="1" applyProtection="1"/>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36" fillId="3" borderId="5" xfId="0" applyFont="1" applyFill="1" applyBorder="1" applyAlignment="1">
      <alignment horizontal="center" vertical="center"/>
    </xf>
    <xf numFmtId="0" fontId="36" fillId="0" borderId="6" xfId="0" applyFont="1" applyBorder="1" applyAlignment="1">
      <alignment horizontal="center" vertical="center"/>
    </xf>
    <xf numFmtId="2" fontId="52" fillId="23" borderId="2" xfId="0" applyNumberFormat="1" applyFont="1" applyFill="1" applyBorder="1" applyAlignment="1" applyProtection="1">
      <alignment horizontal="center" vertical="center"/>
    </xf>
    <xf numFmtId="166" fontId="52" fillId="23" borderId="12" xfId="0" applyNumberFormat="1" applyFont="1" applyFill="1" applyBorder="1" applyAlignment="1" applyProtection="1">
      <alignment horizontal="center" vertical="center"/>
    </xf>
    <xf numFmtId="0" fontId="52" fillId="23" borderId="5" xfId="0" applyFont="1" applyFill="1" applyBorder="1" applyAlignment="1" applyProtection="1">
      <alignment horizontal="center" vertical="center"/>
    </xf>
    <xf numFmtId="2" fontId="52" fillId="23" borderId="5" xfId="0" applyNumberFormat="1" applyFont="1" applyFill="1" applyBorder="1" applyAlignment="1" applyProtection="1">
      <alignment horizontal="center" vertical="center"/>
    </xf>
    <xf numFmtId="0" fontId="60" fillId="23" borderId="2" xfId="0" applyFont="1" applyFill="1" applyBorder="1" applyAlignment="1">
      <alignment horizontal="center" vertical="center" wrapText="1"/>
    </xf>
    <xf numFmtId="170" fontId="57" fillId="0" borderId="3" xfId="0" applyNumberFormat="1" applyFont="1" applyFill="1" applyBorder="1" applyAlignment="1">
      <alignment horizontal="center" vertical="center"/>
    </xf>
    <xf numFmtId="0" fontId="57" fillId="0" borderId="32" xfId="0" applyFont="1" applyFill="1" applyBorder="1" applyAlignment="1">
      <alignment horizontal="center" vertical="center"/>
    </xf>
    <xf numFmtId="169" fontId="57" fillId="0" borderId="33"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10" xfId="0" applyFont="1" applyFill="1" applyBorder="1" applyAlignment="1">
      <alignment horizontal="center" vertical="center"/>
    </xf>
    <xf numFmtId="3" fontId="52" fillId="22" borderId="67" xfId="0" applyNumberFormat="1" applyFont="1" applyFill="1" applyBorder="1" applyAlignment="1" applyProtection="1">
      <alignment horizontal="center" vertical="center" wrapText="1"/>
    </xf>
    <xf numFmtId="170" fontId="36" fillId="0" borderId="3" xfId="0" applyNumberFormat="1" applyFont="1" applyFill="1" applyBorder="1" applyAlignment="1">
      <alignment horizontal="center" vertical="center"/>
    </xf>
    <xf numFmtId="182" fontId="36" fillId="0" borderId="2" xfId="0" applyNumberFormat="1" applyFont="1" applyFill="1" applyBorder="1" applyAlignment="1">
      <alignment horizontal="center" vertical="center"/>
    </xf>
    <xf numFmtId="182" fontId="36" fillId="0" borderId="10" xfId="0" applyNumberFormat="1" applyFont="1" applyFill="1" applyBorder="1" applyAlignment="1">
      <alignment horizontal="center" vertical="center"/>
    </xf>
    <xf numFmtId="180" fontId="52" fillId="23" borderId="2" xfId="0" applyNumberFormat="1" applyFont="1" applyFill="1" applyBorder="1" applyAlignment="1" applyProtection="1">
      <alignment horizontal="center" vertical="center" wrapText="1"/>
    </xf>
    <xf numFmtId="0" fontId="36" fillId="0" borderId="21" xfId="0" applyFont="1" applyBorder="1" applyAlignment="1" applyProtection="1">
      <alignment horizontal="center"/>
    </xf>
    <xf numFmtId="0" fontId="36" fillId="0" borderId="29" xfId="0" applyFont="1" applyBorder="1" applyAlignment="1" applyProtection="1">
      <alignment horizontal="center" vertical="center"/>
    </xf>
    <xf numFmtId="4" fontId="52" fillId="23" borderId="2" xfId="0" applyNumberFormat="1" applyFont="1" applyFill="1" applyBorder="1" applyAlignment="1" applyProtection="1">
      <alignment horizontal="center" vertical="center" wrapText="1"/>
    </xf>
    <xf numFmtId="184" fontId="52" fillId="23" borderId="2" xfId="0" applyNumberFormat="1" applyFont="1" applyFill="1" applyBorder="1" applyAlignment="1" applyProtection="1">
      <alignment horizontal="center" vertical="center" wrapText="1"/>
    </xf>
    <xf numFmtId="181" fontId="36" fillId="0" borderId="10" xfId="0" applyNumberFormat="1" applyFont="1" applyFill="1" applyBorder="1" applyAlignment="1">
      <alignment horizontal="center" vertical="center"/>
    </xf>
    <xf numFmtId="166" fontId="52" fillId="23" borderId="5" xfId="0" applyNumberFormat="1" applyFont="1" applyFill="1" applyBorder="1" applyAlignment="1" applyProtection="1">
      <alignment horizontal="center" vertical="center"/>
    </xf>
    <xf numFmtId="180" fontId="52" fillId="23" borderId="5" xfId="0" applyNumberFormat="1" applyFont="1" applyFill="1" applyBorder="1" applyAlignment="1" applyProtection="1">
      <alignment horizontal="center" vertical="center" wrapText="1"/>
    </xf>
    <xf numFmtId="4" fontId="52" fillId="23" borderId="5" xfId="0" applyNumberFormat="1" applyFont="1" applyFill="1" applyBorder="1" applyAlignment="1" applyProtection="1">
      <alignment horizontal="center" vertical="center" wrapText="1"/>
    </xf>
    <xf numFmtId="0" fontId="15" fillId="0" borderId="21" xfId="0" applyFont="1" applyBorder="1" applyAlignment="1" applyProtection="1">
      <alignment horizontal="center" vertical="center"/>
    </xf>
    <xf numFmtId="0" fontId="15" fillId="0" borderId="0" xfId="0" applyFont="1" applyBorder="1" applyAlignment="1" applyProtection="1">
      <alignment horizontal="center" vertical="center"/>
    </xf>
    <xf numFmtId="0" fontId="52"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52" fillId="0" borderId="0" xfId="0" applyNumberFormat="1" applyFont="1" applyFill="1" applyBorder="1" applyAlignment="1" applyProtection="1">
      <alignment horizontal="center" vertical="center" wrapText="1"/>
    </xf>
    <xf numFmtId="164" fontId="52" fillId="0" borderId="0" xfId="0" applyNumberFormat="1" applyFont="1" applyFill="1" applyBorder="1" applyAlignment="1" applyProtection="1">
      <alignment horizontal="center" vertical="center"/>
    </xf>
    <xf numFmtId="14" fontId="52" fillId="0" borderId="0" xfId="0" applyNumberFormat="1" applyFont="1" applyFill="1" applyBorder="1" applyAlignment="1" applyProtection="1">
      <alignment horizontal="center" vertical="center" wrapText="1"/>
    </xf>
    <xf numFmtId="0" fontId="52" fillId="23" borderId="32" xfId="0" applyFont="1" applyFill="1" applyBorder="1" applyAlignment="1" applyProtection="1">
      <alignment horizontal="center" vertical="center" wrapText="1"/>
    </xf>
    <xf numFmtId="0" fontId="36" fillId="23" borderId="40" xfId="0" applyFont="1" applyFill="1" applyBorder="1" applyAlignment="1" applyProtection="1">
      <alignment horizontal="center" vertical="center" wrapText="1"/>
    </xf>
    <xf numFmtId="0" fontId="46" fillId="23" borderId="32" xfId="0" applyFont="1" applyFill="1" applyBorder="1" applyAlignment="1">
      <alignment horizontal="center" vertical="center" wrapText="1"/>
    </xf>
    <xf numFmtId="0" fontId="36" fillId="23" borderId="19" xfId="0" applyFont="1" applyFill="1" applyBorder="1" applyAlignment="1" applyProtection="1">
      <alignment horizontal="center" vertical="center" wrapText="1"/>
    </xf>
    <xf numFmtId="0" fontId="46" fillId="23" borderId="2" xfId="0" applyFont="1" applyFill="1" applyBorder="1" applyAlignment="1">
      <alignment horizontal="center" vertical="center" wrapText="1"/>
    </xf>
    <xf numFmtId="0" fontId="52" fillId="23" borderId="1" xfId="0" applyFont="1" applyFill="1" applyBorder="1" applyAlignment="1" applyProtection="1">
      <alignment horizontal="center" vertical="center"/>
    </xf>
    <xf numFmtId="0" fontId="46" fillId="23" borderId="37" xfId="0" applyFont="1" applyFill="1" applyBorder="1" applyAlignment="1">
      <alignment horizontal="center" vertical="center" wrapText="1"/>
    </xf>
    <xf numFmtId="0" fontId="46" fillId="23" borderId="5" xfId="0" applyFont="1" applyFill="1" applyBorder="1" applyAlignment="1">
      <alignment vertical="center" wrapText="1"/>
    </xf>
    <xf numFmtId="0" fontId="52" fillId="23" borderId="2" xfId="0" applyFont="1" applyFill="1" applyBorder="1" applyAlignment="1" applyProtection="1">
      <alignment horizontal="center" vertical="center" wrapText="1"/>
    </xf>
    <xf numFmtId="169" fontId="36" fillId="0" borderId="3" xfId="0" applyNumberFormat="1" applyFont="1" applyBorder="1" applyAlignment="1">
      <alignment horizontal="center" vertical="center"/>
    </xf>
    <xf numFmtId="181" fontId="36" fillId="0" borderId="2" xfId="0" applyNumberFormat="1" applyFont="1" applyFill="1" applyBorder="1" applyAlignment="1">
      <alignment horizontal="center" vertical="center"/>
    </xf>
    <xf numFmtId="0" fontId="60" fillId="23" borderId="5" xfId="0" applyFont="1" applyFill="1" applyBorder="1" applyAlignment="1">
      <alignment horizontal="center" vertical="center" wrapText="1"/>
    </xf>
    <xf numFmtId="183" fontId="36" fillId="0" borderId="2" xfId="0" applyNumberFormat="1" applyFont="1" applyFill="1" applyBorder="1" applyAlignment="1">
      <alignment horizontal="center" vertical="center"/>
    </xf>
    <xf numFmtId="0" fontId="36" fillId="0" borderId="25" xfId="0" applyFont="1" applyBorder="1" applyProtection="1"/>
    <xf numFmtId="0" fontId="36" fillId="0" borderId="26" xfId="0" applyFont="1" applyBorder="1" applyProtection="1"/>
    <xf numFmtId="169" fontId="36" fillId="0" borderId="12" xfId="0" applyNumberFormat="1" applyFont="1" applyBorder="1" applyAlignment="1">
      <alignment horizontal="center" vertical="center"/>
    </xf>
    <xf numFmtId="183" fontId="36" fillId="0" borderId="5" xfId="0" applyNumberFormat="1" applyFont="1" applyFill="1" applyBorder="1" applyAlignment="1">
      <alignment horizontal="center" vertical="center"/>
    </xf>
    <xf numFmtId="181" fontId="36" fillId="0" borderId="6" xfId="0" applyNumberFormat="1" applyFont="1" applyBorder="1" applyAlignment="1">
      <alignment horizontal="center" vertical="center"/>
    </xf>
    <xf numFmtId="166" fontId="52" fillId="23" borderId="32" xfId="0" applyNumberFormat="1" applyFont="1" applyFill="1" applyBorder="1" applyAlignment="1" applyProtection="1">
      <alignment horizontal="center" vertical="center" wrapText="1"/>
    </xf>
    <xf numFmtId="166" fontId="60" fillId="23" borderId="2" xfId="0" applyNumberFormat="1" applyFont="1" applyFill="1" applyBorder="1" applyAlignment="1">
      <alignment horizontal="center" vertical="center" wrapText="1"/>
    </xf>
    <xf numFmtId="3" fontId="52" fillId="22" borderId="62" xfId="0" applyNumberFormat="1" applyFont="1" applyFill="1" applyBorder="1" applyAlignment="1" applyProtection="1">
      <alignment horizontal="center" wrapText="1"/>
    </xf>
    <xf numFmtId="3" fontId="52" fillId="22" borderId="67" xfId="0" applyNumberFormat="1" applyFont="1" applyFill="1" applyBorder="1" applyAlignment="1" applyProtection="1">
      <alignment horizontal="center" wrapText="1"/>
    </xf>
    <xf numFmtId="0" fontId="36" fillId="0" borderId="11" xfId="0" applyFont="1" applyFill="1" applyBorder="1" applyAlignment="1">
      <alignment horizontal="center" vertical="center"/>
    </xf>
    <xf numFmtId="0" fontId="36" fillId="0" borderId="33"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Fill="1" applyBorder="1" applyAlignment="1">
      <alignment horizontal="center" vertical="center"/>
    </xf>
    <xf numFmtId="0" fontId="36" fillId="0" borderId="10" xfId="0" applyFont="1" applyBorder="1" applyAlignment="1">
      <alignment horizontal="center" vertical="center" wrapText="1"/>
    </xf>
    <xf numFmtId="0" fontId="36" fillId="0" borderId="0" xfId="0" applyFont="1" applyBorder="1" applyAlignment="1" applyProtection="1">
      <alignment horizontal="center" vertical="center"/>
    </xf>
    <xf numFmtId="0" fontId="36" fillId="0" borderId="55" xfId="0" applyFont="1" applyBorder="1" applyProtection="1"/>
    <xf numFmtId="0" fontId="36" fillId="0" borderId="28" xfId="0" applyFont="1" applyBorder="1" applyAlignment="1" applyProtection="1">
      <alignment horizontal="center" vertical="center"/>
    </xf>
    <xf numFmtId="0" fontId="37" fillId="0" borderId="52" xfId="0" applyFont="1" applyBorder="1" applyAlignment="1">
      <alignment horizontal="center" vertical="center"/>
    </xf>
    <xf numFmtId="0" fontId="37" fillId="0" borderId="50" xfId="0" applyFont="1" applyBorder="1" applyAlignment="1">
      <alignment horizontal="center" vertical="center"/>
    </xf>
    <xf numFmtId="0" fontId="37" fillId="0" borderId="50" xfId="0" applyFont="1" applyBorder="1" applyAlignment="1">
      <alignment horizontal="center" vertical="center" wrapText="1"/>
    </xf>
    <xf numFmtId="0" fontId="37" fillId="0" borderId="50" xfId="0" applyFont="1" applyBorder="1" applyAlignment="1" applyProtection="1">
      <alignment horizontal="center" vertical="center" wrapText="1"/>
    </xf>
    <xf numFmtId="0" fontId="37" fillId="0" borderId="53" xfId="0" applyFont="1" applyBorder="1" applyAlignment="1">
      <alignment horizontal="center" vertical="center" wrapText="1"/>
    </xf>
    <xf numFmtId="0" fontId="36" fillId="11" borderId="11" xfId="0" applyFont="1" applyFill="1" applyBorder="1" applyAlignment="1">
      <alignment horizontal="center" vertical="center"/>
    </xf>
    <xf numFmtId="164" fontId="36" fillId="11" borderId="32" xfId="0" applyNumberFormat="1" applyFont="1" applyFill="1" applyBorder="1" applyAlignment="1">
      <alignment horizontal="center" vertical="center" wrapText="1"/>
    </xf>
    <xf numFmtId="0" fontId="36" fillId="11" borderId="32" xfId="0" applyFont="1" applyFill="1" applyBorder="1" applyAlignment="1">
      <alignment horizontal="center" vertical="center" wrapText="1"/>
    </xf>
    <xf numFmtId="0" fontId="36" fillId="0" borderId="32" xfId="0" applyFont="1" applyBorder="1" applyAlignment="1">
      <alignment horizontal="center" vertical="center"/>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0" borderId="2" xfId="0" applyFont="1" applyBorder="1" applyAlignment="1">
      <alignment horizontal="center" vertical="center"/>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0" fontId="36" fillId="0" borderId="5" xfId="0" applyFont="1" applyBorder="1" applyAlignment="1">
      <alignment horizontal="center" vertical="center"/>
    </xf>
    <xf numFmtId="0" fontId="62" fillId="0" borderId="0" xfId="0" applyFont="1" applyAlignment="1">
      <alignment horizontal="center" vertical="center"/>
    </xf>
    <xf numFmtId="0" fontId="22" fillId="6" borderId="40"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167" fontId="2" fillId="6" borderId="33" xfId="0" applyNumberFormat="1" applyFont="1" applyFill="1" applyBorder="1" applyAlignment="1" applyProtection="1">
      <alignment horizontal="center" vertical="center"/>
    </xf>
    <xf numFmtId="167" fontId="2" fillId="6" borderId="10" xfId="0" applyNumberFormat="1" applyFont="1" applyFill="1" applyBorder="1" applyAlignment="1" applyProtection="1">
      <alignment horizontal="center" vertical="center"/>
    </xf>
    <xf numFmtId="167" fontId="2" fillId="6" borderId="6" xfId="0" applyNumberFormat="1" applyFont="1" applyFill="1" applyBorder="1" applyAlignment="1" applyProtection="1">
      <alignment horizontal="center" vertical="center"/>
    </xf>
    <xf numFmtId="2" fontId="27" fillId="14" borderId="22" xfId="2" applyFont="1" applyBorder="1" applyAlignment="1" applyProtection="1">
      <alignment horizontal="center" vertical="center" wrapText="1"/>
      <protection locked="0" hidden="1"/>
    </xf>
    <xf numFmtId="0" fontId="64" fillId="0" borderId="0" xfId="0" applyFont="1" applyAlignment="1" applyProtection="1">
      <alignment vertical="center"/>
    </xf>
    <xf numFmtId="164" fontId="27" fillId="14" borderId="22" xfId="2" applyNumberFormat="1" applyFont="1" applyBorder="1" applyAlignment="1" applyProtection="1">
      <alignment horizontal="center" vertical="center" wrapText="1"/>
      <protection locked="0" hidden="1"/>
    </xf>
    <xf numFmtId="0" fontId="36" fillId="0" borderId="0" xfId="0" applyFont="1" applyBorder="1" applyAlignment="1">
      <alignment horizontal="center" vertical="center" wrapText="1"/>
    </xf>
    <xf numFmtId="0" fontId="52" fillId="0" borderId="0" xfId="0" applyFont="1" applyBorder="1" applyAlignment="1">
      <alignment horizontal="center" vertical="center" wrapText="1"/>
    </xf>
    <xf numFmtId="164" fontId="52" fillId="0" borderId="1" xfId="0" applyNumberFormat="1" applyFont="1" applyFill="1" applyBorder="1" applyAlignment="1">
      <alignment horizontal="center" vertical="center" wrapText="1"/>
    </xf>
    <xf numFmtId="164" fontId="27" fillId="26" borderId="1" xfId="8" applyFont="1" applyBorder="1" applyAlignment="1" applyProtection="1">
      <alignment horizontal="center" vertical="center" wrapText="1"/>
      <protection locked="0" hidden="1"/>
    </xf>
    <xf numFmtId="3" fontId="52" fillId="0" borderId="1"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164" fontId="27" fillId="26" borderId="2" xfId="8" applyFont="1" applyBorder="1" applyAlignment="1" applyProtection="1">
      <alignment horizontal="center" vertical="center" wrapText="1"/>
      <protection locked="0" hidden="1"/>
    </xf>
    <xf numFmtId="0" fontId="36" fillId="0" borderId="21" xfId="0" applyFont="1" applyBorder="1" applyAlignment="1">
      <alignment horizontal="center" vertical="center" wrapText="1"/>
    </xf>
    <xf numFmtId="0" fontId="36" fillId="0" borderId="29" xfId="0" applyFont="1" applyBorder="1" applyAlignment="1">
      <alignment horizontal="center" vertical="center" wrapText="1"/>
    </xf>
    <xf numFmtId="165" fontId="36" fillId="11" borderId="32" xfId="0" applyNumberFormat="1" applyFont="1" applyFill="1" applyBorder="1" applyAlignment="1">
      <alignment horizontal="center" vertical="center" wrapText="1"/>
    </xf>
    <xf numFmtId="185" fontId="36" fillId="11" borderId="32" xfId="0" applyNumberFormat="1" applyFont="1" applyFill="1" applyBorder="1" applyAlignment="1">
      <alignment horizontal="center" vertical="center" wrapText="1"/>
    </xf>
    <xf numFmtId="0" fontId="36" fillId="11" borderId="33" xfId="0" applyFont="1" applyFill="1" applyBorder="1" applyAlignment="1">
      <alignment horizontal="center" vertical="center" wrapText="1"/>
    </xf>
    <xf numFmtId="165" fontId="36" fillId="11" borderId="2" xfId="0" applyNumberFormat="1" applyFont="1" applyFill="1" applyBorder="1" applyAlignment="1">
      <alignment horizontal="center" vertical="center" wrapText="1"/>
    </xf>
    <xf numFmtId="185" fontId="36" fillId="11" borderId="2" xfId="0" applyNumberFormat="1" applyFont="1" applyFill="1" applyBorder="1" applyAlignment="1">
      <alignment horizontal="center" vertical="center" wrapText="1"/>
    </xf>
    <xf numFmtId="0" fontId="36" fillId="11" borderId="10" xfId="0" applyFont="1" applyFill="1" applyBorder="1" applyAlignment="1">
      <alignment horizontal="center" vertical="center" wrapText="1"/>
    </xf>
    <xf numFmtId="2" fontId="36" fillId="11" borderId="2" xfId="0" applyNumberFormat="1" applyFont="1" applyFill="1" applyBorder="1" applyAlignment="1">
      <alignment horizontal="center" vertical="center" wrapText="1"/>
    </xf>
    <xf numFmtId="166" fontId="36" fillId="11" borderId="2" xfId="0" applyNumberFormat="1" applyFont="1" applyFill="1" applyBorder="1" applyAlignment="1">
      <alignment horizontal="center" vertical="center" wrapText="1"/>
    </xf>
    <xf numFmtId="0" fontId="36" fillId="11" borderId="5" xfId="0" applyFont="1" applyFill="1" applyBorder="1" applyAlignment="1">
      <alignment horizontal="center" vertical="center" wrapText="1"/>
    </xf>
    <xf numFmtId="166" fontId="36" fillId="11" borderId="5" xfId="0" applyNumberFormat="1" applyFont="1" applyFill="1" applyBorder="1" applyAlignment="1">
      <alignment horizontal="center" vertical="center" wrapText="1"/>
    </xf>
    <xf numFmtId="185" fontId="36" fillId="11" borderId="5" xfId="0" applyNumberFormat="1" applyFont="1" applyFill="1" applyBorder="1" applyAlignment="1">
      <alignment horizontal="center" vertical="center" wrapText="1"/>
    </xf>
    <xf numFmtId="0" fontId="36" fillId="11" borderId="6" xfId="0" applyFont="1" applyFill="1" applyBorder="1" applyAlignment="1">
      <alignment horizontal="center" vertical="center" wrapText="1"/>
    </xf>
    <xf numFmtId="0" fontId="36" fillId="24" borderId="32" xfId="0" applyFont="1" applyFill="1" applyBorder="1" applyAlignment="1">
      <alignment horizontal="center" vertical="center" wrapText="1"/>
    </xf>
    <xf numFmtId="185" fontId="36" fillId="24" borderId="32" xfId="0" applyNumberFormat="1" applyFont="1" applyFill="1" applyBorder="1" applyAlignment="1">
      <alignment horizontal="center" vertical="center" wrapText="1"/>
    </xf>
    <xf numFmtId="0" fontId="36" fillId="24" borderId="33" xfId="0" applyFont="1" applyFill="1" applyBorder="1" applyAlignment="1">
      <alignment horizontal="center" vertical="center" wrapText="1"/>
    </xf>
    <xf numFmtId="0" fontId="52" fillId="0" borderId="1" xfId="0" applyFont="1" applyBorder="1" applyAlignment="1">
      <alignment horizontal="center" vertical="center"/>
    </xf>
    <xf numFmtId="0" fontId="52" fillId="0" borderId="51" xfId="0" applyFont="1" applyBorder="1" applyAlignment="1">
      <alignment horizontal="center" vertical="center"/>
    </xf>
    <xf numFmtId="0" fontId="58" fillId="0" borderId="0" xfId="0" applyFont="1" applyBorder="1" applyAlignment="1">
      <alignment horizontal="right" vertical="center" wrapText="1"/>
    </xf>
    <xf numFmtId="164"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164" fontId="52" fillId="3" borderId="2"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164" fontId="52" fillId="0" borderId="2" xfId="0" applyNumberFormat="1" applyFont="1" applyFill="1" applyBorder="1" applyAlignment="1" applyProtection="1">
      <alignment horizontal="center" vertical="center" wrapText="1"/>
      <protection locked="0"/>
    </xf>
    <xf numFmtId="164" fontId="3" fillId="13" borderId="43" xfId="0" applyNumberFormat="1" applyFont="1" applyFill="1" applyBorder="1" applyAlignment="1" applyProtection="1">
      <alignment horizontal="center" vertical="center" wrapText="1"/>
    </xf>
    <xf numFmtId="185" fontId="3" fillId="9" borderId="2" xfId="0" applyNumberFormat="1" applyFont="1" applyFill="1" applyBorder="1" applyAlignment="1" applyProtection="1">
      <alignment horizontal="center" vertical="center"/>
    </xf>
    <xf numFmtId="166" fontId="30" fillId="9" borderId="68" xfId="0" applyNumberFormat="1" applyFont="1" applyFill="1" applyBorder="1" applyAlignment="1" applyProtection="1">
      <alignment horizontal="center" vertical="center" wrapText="1"/>
    </xf>
    <xf numFmtId="166" fontId="2" fillId="11" borderId="22" xfId="0" applyNumberFormat="1" applyFont="1" applyFill="1" applyBorder="1" applyAlignment="1" applyProtection="1">
      <alignment horizontal="center" vertical="center"/>
      <protection locked="0" hidden="1"/>
    </xf>
    <xf numFmtId="166" fontId="38" fillId="8" borderId="2" xfId="0" applyNumberFormat="1" applyFont="1" applyFill="1" applyBorder="1" applyAlignment="1" applyProtection="1">
      <alignment horizontal="center" vertical="center"/>
    </xf>
    <xf numFmtId="166" fontId="38" fillId="8" borderId="5" xfId="0" applyNumberFormat="1" applyFont="1" applyFill="1" applyBorder="1" applyAlignment="1" applyProtection="1">
      <alignment horizontal="center" vertical="center"/>
    </xf>
    <xf numFmtId="166" fontId="22" fillId="6" borderId="2" xfId="0" applyNumberFormat="1" applyFont="1" applyFill="1" applyBorder="1" applyAlignment="1" applyProtection="1">
      <alignment horizontal="center" vertical="center"/>
    </xf>
    <xf numFmtId="166" fontId="22" fillId="6" borderId="23" xfId="0" applyNumberFormat="1" applyFont="1" applyFill="1" applyBorder="1" applyAlignment="1" applyProtection="1">
      <alignment horizontal="center" vertical="center"/>
    </xf>
    <xf numFmtId="0" fontId="36" fillId="0" borderId="6" xfId="0" applyFont="1" applyBorder="1" applyAlignment="1">
      <alignment horizontal="center" vertical="center"/>
    </xf>
    <xf numFmtId="0" fontId="36" fillId="0" borderId="10" xfId="0" applyFont="1" applyBorder="1" applyAlignment="1">
      <alignment horizontal="center" vertical="center"/>
    </xf>
    <xf numFmtId="0" fontId="36" fillId="0" borderId="33" xfId="0" applyFont="1" applyBorder="1" applyAlignment="1">
      <alignment horizontal="center" vertical="center"/>
    </xf>
    <xf numFmtId="165" fontId="36" fillId="11" borderId="33" xfId="0" applyNumberFormat="1" applyFont="1" applyFill="1" applyBorder="1" applyAlignment="1">
      <alignment horizontal="center" vertical="center" wrapText="1"/>
    </xf>
    <xf numFmtId="165" fontId="36" fillId="11" borderId="10" xfId="0" applyNumberFormat="1" applyFont="1" applyFill="1" applyBorder="1" applyAlignment="1">
      <alignment horizontal="center" vertical="center" wrapText="1"/>
    </xf>
    <xf numFmtId="165" fontId="36" fillId="11" borderId="5" xfId="0" applyNumberFormat="1" applyFont="1" applyFill="1" applyBorder="1" applyAlignment="1">
      <alignment horizontal="center" vertical="center" wrapText="1"/>
    </xf>
    <xf numFmtId="165" fontId="36" fillId="11" borderId="5" xfId="0" applyNumberFormat="1" applyFont="1" applyFill="1" applyBorder="1" applyAlignment="1">
      <alignment horizontal="center" vertical="center"/>
    </xf>
    <xf numFmtId="165" fontId="36" fillId="11" borderId="6" xfId="0" applyNumberFormat="1" applyFont="1" applyFill="1" applyBorder="1" applyAlignment="1">
      <alignment horizontal="center" vertical="center"/>
    </xf>
    <xf numFmtId="166" fontId="36" fillId="11" borderId="32" xfId="0" applyNumberFormat="1" applyFont="1" applyFill="1" applyBorder="1" applyAlignment="1">
      <alignment horizontal="center" vertical="center"/>
    </xf>
    <xf numFmtId="1" fontId="3" fillId="9" borderId="2" xfId="0" applyNumberFormat="1" applyFont="1" applyFill="1" applyBorder="1" applyAlignment="1" applyProtection="1">
      <alignment horizontal="center" vertical="center"/>
    </xf>
    <xf numFmtId="166" fontId="6" fillId="6" borderId="9" xfId="0" applyNumberFormat="1" applyFont="1" applyFill="1" applyBorder="1" applyAlignment="1" applyProtection="1">
      <alignment horizontal="right" vertical="center" wrapText="1"/>
    </xf>
    <xf numFmtId="166" fontId="6" fillId="6" borderId="8" xfId="0" applyNumberFormat="1" applyFont="1" applyFill="1" applyBorder="1" applyAlignment="1" applyProtection="1">
      <alignment horizontal="right" vertical="center" wrapText="1"/>
    </xf>
    <xf numFmtId="2" fontId="22" fillId="8" borderId="5" xfId="0" applyNumberFormat="1" applyFont="1" applyFill="1" applyBorder="1" applyAlignment="1" applyProtection="1">
      <alignment horizontal="center" vertical="center"/>
    </xf>
    <xf numFmtId="2" fontId="38" fillId="8" borderId="5" xfId="0" applyNumberFormat="1" applyFont="1" applyFill="1" applyBorder="1" applyAlignment="1" applyProtection="1">
      <alignment horizontal="center" vertical="center"/>
    </xf>
    <xf numFmtId="185" fontId="36" fillId="11" borderId="37" xfId="0" applyNumberFormat="1" applyFont="1" applyFill="1" applyBorder="1" applyAlignment="1">
      <alignment horizontal="center" vertical="center"/>
    </xf>
    <xf numFmtId="1" fontId="30" fillId="4" borderId="7" xfId="0" applyNumberFormat="1" applyFont="1" applyFill="1" applyBorder="1" applyAlignment="1" applyProtection="1">
      <alignment horizontal="center" vertical="center"/>
      <protection locked="0" hidden="1"/>
    </xf>
    <xf numFmtId="0" fontId="30" fillId="4" borderId="7" xfId="0" applyNumberFormat="1" applyFont="1" applyFill="1" applyBorder="1" applyAlignment="1" applyProtection="1">
      <alignment horizontal="center" vertical="center"/>
      <protection locked="0" hidden="1"/>
    </xf>
    <xf numFmtId="2" fontId="27" fillId="14" borderId="22" xfId="2" applyFont="1" applyBorder="1" applyAlignment="1" applyProtection="1">
      <alignment horizontal="center" vertical="center" wrapText="1"/>
    </xf>
    <xf numFmtId="0" fontId="41" fillId="12" borderId="8" xfId="0" applyFont="1" applyFill="1" applyBorder="1" applyAlignment="1">
      <alignment horizontal="center" vertical="center"/>
    </xf>
    <xf numFmtId="0" fontId="41" fillId="12" borderId="9" xfId="0" applyFont="1" applyFill="1" applyBorder="1" applyAlignment="1">
      <alignment horizontal="center" vertical="center"/>
    </xf>
    <xf numFmtId="0" fontId="41" fillId="12" borderId="52" xfId="0" applyFont="1" applyFill="1" applyBorder="1" applyAlignment="1">
      <alignment horizontal="center" vertical="center"/>
    </xf>
    <xf numFmtId="0" fontId="41" fillId="12" borderId="50" xfId="0" applyFont="1" applyFill="1" applyBorder="1" applyAlignment="1">
      <alignment horizontal="center" vertical="center"/>
    </xf>
    <xf numFmtId="0" fontId="41" fillId="12" borderId="50" xfId="0" applyFont="1" applyFill="1" applyBorder="1" applyAlignment="1">
      <alignment horizontal="center" vertical="center" wrapText="1"/>
    </xf>
    <xf numFmtId="0" fontId="41" fillId="12" borderId="50" xfId="0" applyFont="1" applyFill="1" applyBorder="1" applyAlignment="1" applyProtection="1">
      <alignment horizontal="center" vertical="center" wrapText="1"/>
    </xf>
    <xf numFmtId="0" fontId="41" fillId="12" borderId="53" xfId="0" applyFont="1" applyFill="1" applyBorder="1" applyAlignment="1">
      <alignment horizontal="center" vertical="center" wrapText="1"/>
    </xf>
    <xf numFmtId="185" fontId="36" fillId="0" borderId="2" xfId="0" applyNumberFormat="1" applyFont="1" applyBorder="1" applyAlignment="1">
      <alignment horizontal="center" vertical="center"/>
    </xf>
    <xf numFmtId="185" fontId="36" fillId="0" borderId="32" xfId="0" applyNumberFormat="1" applyFont="1" applyBorder="1" applyAlignment="1">
      <alignment horizontal="center" vertical="center"/>
    </xf>
    <xf numFmtId="185" fontId="36" fillId="0" borderId="5" xfId="0" applyNumberFormat="1" applyFont="1" applyBorder="1" applyAlignment="1">
      <alignment horizontal="center" vertical="center"/>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0" fontId="65" fillId="0" borderId="0" xfId="0" applyFont="1" applyBorder="1" applyAlignment="1">
      <alignment vertical="top" textRotation="90"/>
    </xf>
    <xf numFmtId="0" fontId="69" fillId="23" borderId="67" xfId="0" applyFont="1" applyFill="1" applyBorder="1" applyAlignment="1">
      <alignment horizontal="center" vertical="center"/>
    </xf>
    <xf numFmtId="49" fontId="27" fillId="26" borderId="2" xfId="8" applyNumberFormat="1" applyFont="1" applyBorder="1" applyProtection="1">
      <alignment horizontal="center" vertical="center"/>
      <protection locked="0" hidden="1"/>
    </xf>
    <xf numFmtId="1" fontId="52" fillId="0" borderId="2" xfId="0" applyNumberFormat="1" applyFont="1" applyFill="1" applyBorder="1" applyAlignment="1" applyProtection="1">
      <alignment horizontal="center" vertical="center" wrapText="1"/>
      <protection locked="0"/>
    </xf>
    <xf numFmtId="0" fontId="52" fillId="0" borderId="2" xfId="0" applyFont="1" applyFill="1" applyBorder="1" applyAlignment="1" applyProtection="1">
      <alignment horizontal="center" vertical="center" wrapText="1"/>
      <protection locked="0"/>
    </xf>
    <xf numFmtId="185" fontId="27" fillId="25" borderId="2" xfId="2" applyNumberFormat="1" applyFont="1" applyFill="1" applyBorder="1" applyAlignment="1" applyProtection="1">
      <alignment horizontal="center" vertical="center"/>
      <protection locked="0" hidden="1"/>
    </xf>
    <xf numFmtId="2" fontId="52" fillId="0" borderId="10" xfId="0" applyNumberFormat="1" applyFont="1" applyFill="1" applyBorder="1" applyAlignment="1" applyProtection="1">
      <alignment horizontal="center" vertical="center" wrapText="1"/>
      <protection locked="0"/>
    </xf>
    <xf numFmtId="2" fontId="52" fillId="0" borderId="5" xfId="0" applyNumberFormat="1" applyFont="1" applyFill="1" applyBorder="1" applyAlignment="1" applyProtection="1">
      <alignment horizontal="center" vertical="center" wrapText="1"/>
      <protection locked="0"/>
    </xf>
    <xf numFmtId="0" fontId="52" fillId="0" borderId="5" xfId="0" applyFont="1" applyBorder="1" applyAlignment="1">
      <alignment horizontal="center" vertical="center"/>
    </xf>
    <xf numFmtId="2" fontId="52" fillId="0" borderId="6" xfId="0" applyNumberFormat="1" applyFont="1" applyFill="1" applyBorder="1" applyAlignment="1" applyProtection="1">
      <alignment horizontal="center" vertical="center" wrapText="1"/>
      <protection locked="0"/>
    </xf>
    <xf numFmtId="49" fontId="27" fillId="26" borderId="1" xfId="8" applyNumberFormat="1" applyFont="1" applyBorder="1" applyProtection="1">
      <alignment horizontal="center" vertical="center"/>
      <protection locked="0" hidden="1"/>
    </xf>
    <xf numFmtId="185" fontId="27" fillId="25" borderId="1" xfId="2" applyNumberFormat="1" applyFont="1" applyFill="1" applyBorder="1" applyAlignment="1" applyProtection="1">
      <alignment horizontal="center" vertical="center"/>
      <protection locked="0" hidden="1"/>
    </xf>
    <xf numFmtId="2" fontId="52" fillId="0" borderId="51" xfId="0" applyNumberFormat="1" applyFont="1" applyFill="1" applyBorder="1" applyAlignment="1" applyProtection="1">
      <alignment horizontal="center" vertical="center" wrapText="1"/>
      <protection locked="0"/>
    </xf>
    <xf numFmtId="2" fontId="27" fillId="14" borderId="8" xfId="2" applyFont="1" applyBorder="1" applyAlignment="1" applyProtection="1">
      <alignment horizontal="center" vertical="center"/>
      <protection locked="0" hidden="1"/>
    </xf>
    <xf numFmtId="1" fontId="27" fillId="14" borderId="8" xfId="2" applyNumberFormat="1" applyFont="1" applyBorder="1" applyAlignment="1" applyProtection="1">
      <alignment horizontal="center" vertical="center"/>
      <protection locked="0" hidden="1"/>
    </xf>
    <xf numFmtId="49" fontId="27" fillId="26" borderId="8" xfId="8" applyNumberFormat="1" applyFont="1" applyBorder="1" applyProtection="1">
      <alignment horizontal="center" vertical="center"/>
      <protection locked="0" hidden="1"/>
    </xf>
    <xf numFmtId="185" fontId="27" fillId="14" borderId="8" xfId="2" applyNumberFormat="1" applyFont="1" applyBorder="1" applyAlignment="1" applyProtection="1">
      <alignment horizontal="center" vertical="center"/>
      <protection locked="0" hidden="1"/>
    </xf>
    <xf numFmtId="0" fontId="52" fillId="0" borderId="20" xfId="0" applyFont="1" applyFill="1" applyBorder="1" applyAlignment="1" applyProtection="1">
      <alignment horizontal="center" vertical="center" wrapText="1"/>
      <protection locked="0"/>
    </xf>
    <xf numFmtId="1" fontId="52" fillId="0" borderId="20" xfId="0" applyNumberFormat="1" applyFont="1" applyFill="1" applyBorder="1" applyAlignment="1" applyProtection="1">
      <alignment horizontal="center" vertical="center" wrapText="1"/>
      <protection locked="0"/>
    </xf>
    <xf numFmtId="49" fontId="27" fillId="26" borderId="20" xfId="8" applyNumberFormat="1" applyFont="1" applyBorder="1" applyProtection="1">
      <alignment horizontal="center" vertical="center"/>
      <protection locked="0" hidden="1"/>
    </xf>
    <xf numFmtId="185" fontId="27" fillId="25" borderId="20" xfId="2" applyNumberFormat="1" applyFont="1" applyFill="1" applyBorder="1" applyAlignment="1" applyProtection="1">
      <alignment horizontal="center" vertical="center"/>
      <protection locked="0" hidden="1"/>
    </xf>
    <xf numFmtId="2" fontId="52" fillId="0" borderId="34" xfId="0" applyNumberFormat="1" applyFont="1" applyFill="1" applyBorder="1" applyAlignment="1" applyProtection="1">
      <alignment horizontal="center" vertical="center" wrapText="1"/>
      <protection locked="0"/>
    </xf>
    <xf numFmtId="164" fontId="27" fillId="27" borderId="1" xfId="8" applyFont="1" applyFill="1" applyBorder="1" applyProtection="1">
      <alignment horizontal="center" vertical="center"/>
      <protection locked="0" hidden="1"/>
    </xf>
    <xf numFmtId="0" fontId="37" fillId="23" borderId="54" xfId="0" applyFont="1" applyFill="1" applyBorder="1" applyAlignment="1" applyProtection="1">
      <alignment horizontal="center" vertical="center" wrapText="1"/>
    </xf>
    <xf numFmtId="0" fontId="59" fillId="23" borderId="1" xfId="0" applyFont="1" applyFill="1" applyBorder="1" applyAlignment="1">
      <alignment horizontal="center" vertical="center" wrapText="1"/>
    </xf>
    <xf numFmtId="2" fontId="36" fillId="23" borderId="19" xfId="0" applyNumberFormat="1" applyFont="1" applyFill="1" applyBorder="1" applyAlignment="1" applyProtection="1">
      <alignment horizontal="center" vertical="center" wrapText="1"/>
    </xf>
    <xf numFmtId="0" fontId="37" fillId="23" borderId="40" xfId="0" applyFont="1" applyFill="1" applyBorder="1" applyAlignment="1" applyProtection="1">
      <alignment horizontal="center" vertical="center" wrapText="1"/>
    </xf>
    <xf numFmtId="0" fontId="59" fillId="23" borderId="32" xfId="0" applyFont="1" applyFill="1" applyBorder="1" applyAlignment="1">
      <alignment horizontal="center" vertical="center" wrapText="1"/>
    </xf>
    <xf numFmtId="180" fontId="36" fillId="23" borderId="19" xfId="0" applyNumberFormat="1" applyFont="1" applyFill="1" applyBorder="1" applyAlignment="1" applyProtection="1">
      <alignment horizontal="center" vertical="center" wrapText="1"/>
    </xf>
    <xf numFmtId="4" fontId="36" fillId="23" borderId="19" xfId="0" applyNumberFormat="1" applyFont="1" applyFill="1" applyBorder="1" applyAlignment="1" applyProtection="1">
      <alignment horizontal="center" vertical="center" wrapText="1"/>
    </xf>
    <xf numFmtId="0" fontId="36" fillId="23" borderId="11" xfId="0" applyFont="1" applyFill="1" applyBorder="1" applyAlignment="1" applyProtection="1">
      <alignment horizontal="center" vertical="center" wrapText="1"/>
    </xf>
    <xf numFmtId="166" fontId="36" fillId="23" borderId="3" xfId="0" applyNumberFormat="1" applyFont="1" applyFill="1" applyBorder="1" applyAlignment="1" applyProtection="1">
      <alignment horizontal="center" vertical="center" wrapText="1"/>
    </xf>
    <xf numFmtId="0" fontId="36" fillId="23" borderId="55" xfId="0" applyFont="1" applyFill="1" applyBorder="1" applyAlignment="1">
      <alignment horizontal="center" vertical="center"/>
    </xf>
    <xf numFmtId="166" fontId="36" fillId="23" borderId="19" xfId="0" applyNumberFormat="1"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165" fontId="27" fillId="4" borderId="32" xfId="0" applyNumberFormat="1" applyFont="1" applyFill="1" applyBorder="1" applyAlignment="1" applyProtection="1">
      <alignment horizontal="center" vertical="center"/>
      <protection locked="0" hidden="1"/>
    </xf>
    <xf numFmtId="165" fontId="27" fillId="4" borderId="33" xfId="0" applyNumberFormat="1" applyFont="1" applyFill="1" applyBorder="1" applyAlignment="1" applyProtection="1">
      <alignment horizontal="center" vertical="center"/>
      <protection locked="0" hidden="1"/>
    </xf>
    <xf numFmtId="165" fontId="27" fillId="4" borderId="1" xfId="0" applyNumberFormat="1" applyFont="1" applyFill="1" applyBorder="1" applyAlignment="1" applyProtection="1">
      <alignment horizontal="center" vertical="center"/>
      <protection locked="0" hidden="1"/>
    </xf>
    <xf numFmtId="165" fontId="27" fillId="4" borderId="51" xfId="0" applyNumberFormat="1" applyFont="1" applyFill="1" applyBorder="1" applyAlignment="1" applyProtection="1">
      <alignment horizontal="center" vertical="center"/>
      <protection locked="0" hidden="1"/>
    </xf>
    <xf numFmtId="165" fontId="27" fillId="4" borderId="49" xfId="0" applyNumberFormat="1" applyFont="1" applyFill="1" applyBorder="1" applyAlignment="1" applyProtection="1">
      <alignment horizontal="center" vertical="center"/>
      <protection locked="0" hidden="1"/>
    </xf>
    <xf numFmtId="165" fontId="27" fillId="4" borderId="56" xfId="0" applyNumberFormat="1" applyFont="1" applyFill="1" applyBorder="1" applyAlignment="1" applyProtection="1">
      <alignment horizontal="center" vertical="center"/>
      <protection locked="0" hidden="1"/>
    </xf>
    <xf numFmtId="165" fontId="2" fillId="6" borderId="40" xfId="0" applyNumberFormat="1" applyFont="1" applyFill="1" applyBorder="1" applyAlignment="1" applyProtection="1">
      <alignment horizontal="center" vertical="center"/>
    </xf>
    <xf numFmtId="165" fontId="2" fillId="6" borderId="32" xfId="0" applyNumberFormat="1" applyFont="1" applyFill="1" applyBorder="1" applyAlignment="1" applyProtection="1">
      <alignment horizontal="center" vertical="center"/>
    </xf>
    <xf numFmtId="165" fontId="2" fillId="6" borderId="33" xfId="0" applyNumberFormat="1" applyFont="1" applyFill="1" applyBorder="1" applyAlignment="1" applyProtection="1">
      <alignment horizontal="center" vertical="center"/>
    </xf>
    <xf numFmtId="165" fontId="2" fillId="6" borderId="19" xfId="0" applyNumberFormat="1" applyFont="1" applyFill="1" applyBorder="1" applyAlignment="1" applyProtection="1">
      <alignment horizontal="center" vertical="center"/>
    </xf>
    <xf numFmtId="165" fontId="2" fillId="6" borderId="10" xfId="0" applyNumberFormat="1" applyFont="1" applyFill="1" applyBorder="1" applyAlignment="1" applyProtection="1">
      <alignment horizontal="center" vertical="center"/>
    </xf>
    <xf numFmtId="165" fontId="2" fillId="6" borderId="37" xfId="0" applyNumberFormat="1" applyFont="1" applyFill="1" applyBorder="1" applyAlignment="1" applyProtection="1">
      <alignment horizontal="center" vertical="center"/>
    </xf>
    <xf numFmtId="165" fontId="2" fillId="6" borderId="5" xfId="0" applyNumberFormat="1" applyFont="1" applyFill="1" applyBorder="1" applyAlignment="1" applyProtection="1">
      <alignment horizontal="center" vertical="center"/>
    </xf>
    <xf numFmtId="165" fontId="2" fillId="6" borderId="6" xfId="0" applyNumberFormat="1" applyFont="1" applyFill="1" applyBorder="1" applyAlignment="1" applyProtection="1">
      <alignment horizontal="center" vertical="center"/>
    </xf>
    <xf numFmtId="2" fontId="22" fillId="6" borderId="16" xfId="0" applyNumberFormat="1" applyFont="1" applyFill="1" applyBorder="1" applyAlignment="1" applyProtection="1">
      <alignment horizontal="center" vertical="center"/>
    </xf>
    <xf numFmtId="2" fontId="22" fillId="6" borderId="23" xfId="0" applyNumberFormat="1" applyFont="1" applyFill="1" applyBorder="1" applyAlignment="1" applyProtection="1">
      <alignment horizontal="center" vertical="center"/>
    </xf>
    <xf numFmtId="165" fontId="22" fillId="6" borderId="16" xfId="0" applyNumberFormat="1" applyFont="1" applyFill="1" applyBorder="1" applyAlignment="1" applyProtection="1">
      <alignment horizontal="center" vertical="center"/>
    </xf>
    <xf numFmtId="165" fontId="22" fillId="6" borderId="23" xfId="0" applyNumberFormat="1" applyFont="1" applyFill="1" applyBorder="1" applyAlignment="1" applyProtection="1">
      <alignment horizontal="center" vertical="center"/>
    </xf>
    <xf numFmtId="165" fontId="2" fillId="6" borderId="4" xfId="0" applyNumberFormat="1" applyFont="1" applyFill="1" applyBorder="1" applyAlignment="1" applyProtection="1">
      <alignment horizontal="center" vertical="center"/>
    </xf>
    <xf numFmtId="165" fontId="38" fillId="8" borderId="5" xfId="0" applyNumberFormat="1" applyFont="1" applyFill="1" applyBorder="1" applyAlignment="1" applyProtection="1">
      <alignment horizontal="center" vertical="center"/>
    </xf>
    <xf numFmtId="165" fontId="22" fillId="8" borderId="5" xfId="0" applyNumberFormat="1" applyFont="1" applyFill="1" applyBorder="1" applyAlignment="1" applyProtection="1">
      <alignment horizontal="center" vertical="center"/>
    </xf>
    <xf numFmtId="2" fontId="38" fillId="8" borderId="2" xfId="0" applyNumberFormat="1" applyFont="1" applyFill="1" applyBorder="1" applyAlignment="1" applyProtection="1">
      <alignment horizontal="center" vertical="center"/>
    </xf>
    <xf numFmtId="2" fontId="27" fillId="4" borderId="32" xfId="0" applyNumberFormat="1" applyFont="1" applyFill="1" applyBorder="1" applyAlignment="1" applyProtection="1">
      <alignment horizontal="center" vertical="center"/>
      <protection locked="0" hidden="1"/>
    </xf>
    <xf numFmtId="2" fontId="27" fillId="4" borderId="33" xfId="0" applyNumberFormat="1" applyFont="1" applyFill="1" applyBorder="1" applyAlignment="1" applyProtection="1">
      <alignment horizontal="center" vertical="center"/>
      <protection locked="0" hidden="1"/>
    </xf>
    <xf numFmtId="2" fontId="27" fillId="4" borderId="1" xfId="0" applyNumberFormat="1" applyFont="1" applyFill="1" applyBorder="1" applyAlignment="1" applyProtection="1">
      <alignment horizontal="center" vertical="center"/>
      <protection locked="0" hidden="1"/>
    </xf>
    <xf numFmtId="2" fontId="27" fillId="4" borderId="51" xfId="0" applyNumberFormat="1" applyFont="1" applyFill="1" applyBorder="1" applyAlignment="1" applyProtection="1">
      <alignment horizontal="center" vertical="center"/>
      <protection locked="0" hidden="1"/>
    </xf>
    <xf numFmtId="2" fontId="27" fillId="4" borderId="49" xfId="0" applyNumberFormat="1" applyFont="1" applyFill="1" applyBorder="1" applyAlignment="1" applyProtection="1">
      <alignment horizontal="center" vertical="center"/>
      <protection locked="0" hidden="1"/>
    </xf>
    <xf numFmtId="2" fontId="27" fillId="4" borderId="56" xfId="0" applyNumberFormat="1" applyFont="1" applyFill="1" applyBorder="1" applyAlignment="1" applyProtection="1">
      <alignment horizontal="center" vertical="center"/>
      <protection locked="0" hidden="1"/>
    </xf>
    <xf numFmtId="2" fontId="2" fillId="6" borderId="40" xfId="0" applyNumberFormat="1" applyFont="1" applyFill="1" applyBorder="1" applyAlignment="1" applyProtection="1">
      <alignment horizontal="center" vertical="center"/>
    </xf>
    <xf numFmtId="2" fontId="2" fillId="6" borderId="32" xfId="0" applyNumberFormat="1" applyFont="1" applyFill="1" applyBorder="1" applyAlignment="1" applyProtection="1">
      <alignment horizontal="center" vertical="center"/>
    </xf>
    <xf numFmtId="2" fontId="2" fillId="6" borderId="33" xfId="0" applyNumberFormat="1" applyFont="1" applyFill="1" applyBorder="1" applyAlignment="1" applyProtection="1">
      <alignment horizontal="center" vertical="center"/>
    </xf>
    <xf numFmtId="2" fontId="2" fillId="6" borderId="19" xfId="0" applyNumberFormat="1" applyFont="1" applyFill="1" applyBorder="1" applyAlignment="1" applyProtection="1">
      <alignment horizontal="center" vertical="center"/>
    </xf>
    <xf numFmtId="2" fontId="2" fillId="6" borderId="2" xfId="0" applyNumberFormat="1" applyFont="1" applyFill="1" applyBorder="1" applyAlignment="1" applyProtection="1">
      <alignment horizontal="center" vertical="center"/>
    </xf>
    <xf numFmtId="2" fontId="2" fillId="6" borderId="10" xfId="0" applyNumberFormat="1" applyFont="1" applyFill="1" applyBorder="1" applyAlignment="1" applyProtection="1">
      <alignment horizontal="center" vertical="center"/>
    </xf>
    <xf numFmtId="2" fontId="2" fillId="6" borderId="37" xfId="0" applyNumberFormat="1" applyFont="1" applyFill="1" applyBorder="1" applyAlignment="1" applyProtection="1">
      <alignment horizontal="center" vertical="center"/>
    </xf>
    <xf numFmtId="2" fontId="2" fillId="6" borderId="5" xfId="0" applyNumberFormat="1" applyFont="1" applyFill="1" applyBorder="1" applyAlignment="1" applyProtection="1">
      <alignment horizontal="center" vertical="center"/>
    </xf>
    <xf numFmtId="2" fontId="2" fillId="6" borderId="6" xfId="0" applyNumberFormat="1" applyFont="1" applyFill="1" applyBorder="1" applyAlignment="1" applyProtection="1">
      <alignment horizontal="center" vertical="center"/>
    </xf>
    <xf numFmtId="2" fontId="13" fillId="3" borderId="0" xfId="0" applyNumberFormat="1" applyFont="1" applyFill="1" applyBorder="1" applyProtection="1"/>
    <xf numFmtId="168" fontId="38" fillId="8" borderId="5" xfId="0" applyNumberFormat="1" applyFont="1" applyFill="1" applyBorder="1" applyAlignment="1" applyProtection="1">
      <alignment horizontal="center" vertical="center"/>
    </xf>
    <xf numFmtId="1" fontId="22" fillId="6" borderId="2" xfId="0" applyNumberFormat="1" applyFont="1" applyFill="1" applyBorder="1" applyAlignment="1" applyProtection="1">
      <alignment horizontal="center" vertical="center"/>
    </xf>
    <xf numFmtId="167" fontId="38" fillId="8" borderId="5" xfId="0" applyNumberFormat="1" applyFont="1" applyFill="1" applyBorder="1" applyAlignment="1" applyProtection="1">
      <alignment horizontal="center" vertical="center"/>
    </xf>
    <xf numFmtId="167" fontId="22" fillId="8" borderId="5" xfId="0" applyNumberFormat="1" applyFont="1" applyFill="1" applyBorder="1" applyAlignment="1" applyProtection="1">
      <alignment horizontal="center" vertical="center"/>
    </xf>
    <xf numFmtId="165" fontId="22" fillId="6" borderId="2" xfId="0" applyNumberFormat="1" applyFont="1" applyFill="1" applyBorder="1" applyAlignment="1" applyProtection="1">
      <alignment horizontal="center" vertical="center"/>
    </xf>
    <xf numFmtId="167" fontId="22" fillId="6" borderId="16" xfId="0" applyNumberFormat="1" applyFont="1" applyFill="1" applyBorder="1" applyAlignment="1" applyProtection="1">
      <alignment horizontal="center" vertical="center"/>
    </xf>
    <xf numFmtId="167" fontId="22" fillId="6" borderId="23" xfId="0" applyNumberFormat="1" applyFont="1" applyFill="1" applyBorder="1" applyAlignment="1" applyProtection="1">
      <alignment horizontal="center" vertical="center"/>
    </xf>
    <xf numFmtId="2" fontId="22" fillId="6" borderId="2" xfId="0" applyNumberFormat="1" applyFont="1" applyFill="1" applyBorder="1" applyAlignment="1" applyProtection="1">
      <alignment horizontal="center" vertical="center"/>
    </xf>
    <xf numFmtId="168" fontId="22" fillId="8" borderId="5" xfId="0" applyNumberFormat="1" applyFont="1" applyFill="1" applyBorder="1" applyAlignment="1" applyProtection="1">
      <alignment horizontal="center" vertical="center"/>
    </xf>
    <xf numFmtId="186" fontId="22" fillId="8" borderId="5" xfId="0" applyNumberFormat="1" applyFont="1" applyFill="1" applyBorder="1" applyAlignment="1" applyProtection="1">
      <alignment horizontal="center" vertical="center"/>
    </xf>
    <xf numFmtId="167" fontId="27" fillId="4" borderId="2" xfId="0" applyNumberFormat="1" applyFont="1" applyFill="1" applyBorder="1" applyAlignment="1" applyProtection="1">
      <alignment horizontal="center" vertical="center"/>
      <protection locked="0" hidden="1"/>
    </xf>
    <xf numFmtId="167" fontId="27" fillId="4" borderId="10" xfId="0" applyNumberFormat="1" applyFont="1" applyFill="1" applyBorder="1" applyAlignment="1" applyProtection="1">
      <alignment horizontal="center" vertical="center"/>
      <protection locked="0" hidden="1"/>
    </xf>
    <xf numFmtId="167" fontId="27" fillId="4" borderId="5" xfId="0" applyNumberFormat="1" applyFont="1" applyFill="1" applyBorder="1" applyAlignment="1" applyProtection="1">
      <alignment horizontal="center" vertical="center"/>
      <protection locked="0" hidden="1"/>
    </xf>
    <xf numFmtId="167" fontId="27" fillId="4" borderId="6" xfId="0" applyNumberFormat="1" applyFont="1" applyFill="1" applyBorder="1" applyAlignment="1" applyProtection="1">
      <alignment horizontal="center" vertical="center"/>
      <protection locked="0" hidden="1"/>
    </xf>
    <xf numFmtId="187" fontId="22" fillId="8" borderId="5" xfId="9" applyNumberFormat="1" applyFont="1" applyFill="1" applyBorder="1" applyAlignment="1" applyProtection="1">
      <alignment horizontal="center" vertical="center"/>
    </xf>
    <xf numFmtId="1" fontId="38" fillId="8" borderId="2" xfId="0" applyNumberFormat="1" applyFont="1" applyFill="1" applyBorder="1" applyAlignment="1" applyProtection="1">
      <alignment horizontal="center" vertical="center"/>
    </xf>
    <xf numFmtId="0" fontId="36" fillId="28" borderId="32" xfId="0" applyFont="1" applyFill="1" applyBorder="1" applyAlignment="1">
      <alignment horizontal="center" vertical="center" wrapText="1"/>
    </xf>
    <xf numFmtId="164" fontId="36" fillId="28" borderId="32" xfId="0" applyNumberFormat="1" applyFont="1" applyFill="1" applyBorder="1" applyAlignment="1">
      <alignment horizontal="center" vertical="center" wrapText="1"/>
    </xf>
    <xf numFmtId="0" fontId="36" fillId="28" borderId="5" xfId="0" applyFont="1" applyFill="1" applyBorder="1" applyAlignment="1">
      <alignment horizontal="center" vertical="center"/>
    </xf>
    <xf numFmtId="164" fontId="36" fillId="28" borderId="5" xfId="0" applyNumberFormat="1" applyFont="1" applyFill="1" applyBorder="1" applyAlignment="1">
      <alignment horizontal="center" vertical="center"/>
    </xf>
    <xf numFmtId="168" fontId="36" fillId="28" borderId="32" xfId="0" applyNumberFormat="1" applyFont="1" applyFill="1" applyBorder="1" applyAlignment="1">
      <alignment horizontal="center" vertical="center" wrapText="1"/>
    </xf>
    <xf numFmtId="168" fontId="36" fillId="28" borderId="49" xfId="0" applyNumberFormat="1" applyFont="1" applyFill="1" applyBorder="1" applyAlignment="1">
      <alignment horizontal="center" vertical="center"/>
    </xf>
    <xf numFmtId="1" fontId="2" fillId="14" borderId="16" xfId="2" applyNumberFormat="1" applyBorder="1" applyAlignment="1" applyProtection="1">
      <alignment horizontal="center" vertical="center" wrapText="1"/>
      <protection locked="0" hidden="1"/>
    </xf>
    <xf numFmtId="0" fontId="3" fillId="9" borderId="10" xfId="0" applyFont="1" applyFill="1" applyBorder="1" applyAlignment="1" applyProtection="1">
      <alignment horizontal="center" vertical="center" wrapText="1"/>
    </xf>
    <xf numFmtId="2" fontId="27" fillId="14" borderId="16" xfId="2" applyFont="1" applyBorder="1" applyAlignment="1" applyProtection="1">
      <alignment horizontal="center" vertical="center" wrapText="1"/>
      <protection locked="0" hidden="1"/>
    </xf>
    <xf numFmtId="2" fontId="2" fillId="14" borderId="16" xfId="2" applyBorder="1" applyAlignment="1">
      <alignment horizontal="center" vertical="center"/>
      <protection hidden="1"/>
    </xf>
    <xf numFmtId="0" fontId="52" fillId="24" borderId="50" xfId="0" applyFont="1" applyFill="1" applyBorder="1" applyAlignment="1" applyProtection="1">
      <alignment horizontal="center" vertical="center" wrapText="1"/>
      <protection locked="0"/>
    </xf>
    <xf numFmtId="1" fontId="52" fillId="24" borderId="50" xfId="0" applyNumberFormat="1" applyFont="1" applyFill="1" applyBorder="1" applyAlignment="1" applyProtection="1">
      <alignment horizontal="center" vertical="center" wrapText="1"/>
      <protection locked="0"/>
    </xf>
    <xf numFmtId="185" fontId="27" fillId="29" borderId="50" xfId="2" applyNumberFormat="1" applyFont="1" applyFill="1" applyBorder="1" applyAlignment="1" applyProtection="1">
      <alignment horizontal="center" vertical="center"/>
      <protection locked="0" hidden="1"/>
    </xf>
    <xf numFmtId="2" fontId="52" fillId="24" borderId="53" xfId="0" applyNumberFormat="1" applyFont="1" applyFill="1" applyBorder="1" applyAlignment="1" applyProtection="1">
      <alignment horizontal="center" vertical="center" wrapText="1"/>
      <protection locked="0"/>
    </xf>
    <xf numFmtId="0" fontId="52" fillId="24" borderId="20" xfId="0" applyFont="1" applyFill="1" applyBorder="1" applyAlignment="1" applyProtection="1">
      <alignment horizontal="center" vertical="center" wrapText="1"/>
      <protection locked="0"/>
    </xf>
    <xf numFmtId="1" fontId="52" fillId="24" borderId="20" xfId="0" applyNumberFormat="1" applyFont="1" applyFill="1" applyBorder="1" applyAlignment="1" applyProtection="1">
      <alignment horizontal="center" vertical="center" wrapText="1"/>
      <protection locked="0"/>
    </xf>
    <xf numFmtId="185" fontId="27" fillId="29" borderId="20" xfId="2" applyNumberFormat="1" applyFont="1" applyFill="1" applyBorder="1" applyAlignment="1" applyProtection="1">
      <alignment horizontal="center" vertical="center"/>
      <protection locked="0" hidden="1"/>
    </xf>
    <xf numFmtId="2" fontId="52" fillId="24" borderId="34" xfId="0" applyNumberFormat="1" applyFont="1" applyFill="1" applyBorder="1" applyAlignment="1" applyProtection="1">
      <alignment horizontal="center" vertical="center" wrapText="1"/>
      <protection locked="0"/>
    </xf>
    <xf numFmtId="0" fontId="52" fillId="24" borderId="5" xfId="0" applyFont="1" applyFill="1" applyBorder="1" applyAlignment="1" applyProtection="1">
      <alignment horizontal="center" vertical="center" wrapText="1"/>
      <protection locked="0"/>
    </xf>
    <xf numFmtId="1" fontId="52" fillId="24" borderId="5" xfId="0" applyNumberFormat="1" applyFont="1" applyFill="1" applyBorder="1" applyAlignment="1" applyProtection="1">
      <alignment horizontal="center" vertical="center" wrapText="1"/>
      <protection locked="0"/>
    </xf>
    <xf numFmtId="185" fontId="27" fillId="29" borderId="5" xfId="2" applyNumberFormat="1" applyFont="1" applyFill="1" applyBorder="1" applyAlignment="1" applyProtection="1">
      <alignment horizontal="center" vertical="center"/>
      <protection locked="0" hidden="1"/>
    </xf>
    <xf numFmtId="2" fontId="52" fillId="24" borderId="6" xfId="0" applyNumberFormat="1" applyFont="1" applyFill="1" applyBorder="1" applyAlignment="1" applyProtection="1">
      <alignment horizontal="center" vertical="center" wrapText="1"/>
      <protection locked="0"/>
    </xf>
    <xf numFmtId="0" fontId="52" fillId="0" borderId="5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5" xfId="0" applyFont="1" applyBorder="1" applyAlignment="1">
      <alignment horizontal="center" vertical="center" wrapText="1"/>
    </xf>
    <xf numFmtId="164" fontId="52" fillId="0" borderId="5" xfId="0" applyNumberFormat="1" applyFont="1" applyFill="1" applyBorder="1" applyAlignment="1">
      <alignment horizontal="center" vertical="center" wrapText="1"/>
    </xf>
    <xf numFmtId="0" fontId="52" fillId="0" borderId="5" xfId="0" applyFont="1" applyFill="1" applyBorder="1" applyAlignment="1">
      <alignment horizontal="center" vertical="center" wrapText="1"/>
    </xf>
    <xf numFmtId="164" fontId="54" fillId="3" borderId="5"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2" fontId="27" fillId="14" borderId="16" xfId="2" applyFont="1" applyBorder="1" applyAlignment="1" applyProtection="1">
      <alignment horizontal="center" vertical="center" wrapText="1"/>
      <protection locked="0"/>
    </xf>
    <xf numFmtId="2" fontId="27" fillId="25" borderId="54" xfId="2" applyFont="1" applyFill="1" applyBorder="1" applyAlignment="1" applyProtection="1">
      <alignment horizontal="center" vertical="center" wrapText="1"/>
      <protection locked="0" hidden="1"/>
    </xf>
    <xf numFmtId="2" fontId="27" fillId="25" borderId="19" xfId="2" applyFont="1" applyFill="1" applyBorder="1" applyAlignment="1" applyProtection="1">
      <alignment horizontal="center" vertical="center" wrapText="1"/>
      <protection locked="0" hidden="1"/>
    </xf>
    <xf numFmtId="0" fontId="52" fillId="0" borderId="19" xfId="0" applyFont="1" applyBorder="1" applyAlignment="1">
      <alignment horizontal="center" vertical="center" wrapText="1"/>
    </xf>
    <xf numFmtId="0" fontId="52" fillId="0" borderId="37" xfId="0" applyFont="1" applyBorder="1" applyAlignment="1">
      <alignment horizontal="center" vertical="center" wrapText="1"/>
    </xf>
    <xf numFmtId="2" fontId="2" fillId="0" borderId="22" xfId="2" applyFill="1" applyBorder="1" applyAlignment="1">
      <alignment horizontal="center" vertical="center"/>
      <protection hidden="1"/>
    </xf>
    <xf numFmtId="0" fontId="52" fillId="0" borderId="69" xfId="0" applyNumberFormat="1" applyFont="1" applyFill="1" applyBorder="1" applyAlignment="1">
      <alignment horizontal="center" vertical="center" wrapText="1"/>
    </xf>
    <xf numFmtId="171" fontId="52" fillId="0" borderId="69" xfId="0" applyNumberFormat="1" applyFont="1" applyFill="1" applyBorder="1" applyAlignment="1">
      <alignment horizontal="center" vertical="center" wrapText="1"/>
    </xf>
    <xf numFmtId="172" fontId="52" fillId="0" borderId="69" xfId="0" applyNumberFormat="1" applyFont="1" applyFill="1" applyBorder="1" applyAlignment="1">
      <alignment horizontal="center" vertical="center" wrapText="1"/>
    </xf>
    <xf numFmtId="173" fontId="52" fillId="0" borderId="41" xfId="0" applyNumberFormat="1" applyFont="1" applyFill="1" applyBorder="1" applyAlignment="1">
      <alignment horizontal="center" vertical="center" wrapText="1"/>
    </xf>
    <xf numFmtId="174" fontId="52" fillId="0" borderId="41" xfId="0" applyNumberFormat="1" applyFont="1" applyFill="1" applyBorder="1" applyAlignment="1">
      <alignment horizontal="center" vertical="center" wrapText="1"/>
    </xf>
    <xf numFmtId="175" fontId="52" fillId="0" borderId="41" xfId="0" applyNumberFormat="1" applyFont="1" applyFill="1" applyBorder="1" applyAlignment="1">
      <alignment horizontal="center" vertical="center" wrapText="1"/>
    </xf>
    <xf numFmtId="176" fontId="52" fillId="0" borderId="41" xfId="0" applyNumberFormat="1" applyFont="1" applyFill="1" applyBorder="1" applyAlignment="1">
      <alignment horizontal="center" vertical="center" wrapText="1"/>
    </xf>
    <xf numFmtId="177" fontId="52" fillId="0" borderId="41" xfId="0" applyNumberFormat="1" applyFont="1" applyFill="1" applyBorder="1" applyAlignment="1">
      <alignment horizontal="center" vertical="center" wrapText="1"/>
    </xf>
    <xf numFmtId="178" fontId="52" fillId="0" borderId="41" xfId="0" applyNumberFormat="1" applyFont="1" applyFill="1" applyBorder="1" applyAlignment="1">
      <alignment horizontal="center" vertical="center" wrapText="1"/>
    </xf>
    <xf numFmtId="179" fontId="52" fillId="0" borderId="41" xfId="0" applyNumberFormat="1" applyFont="1" applyFill="1" applyBorder="1" applyAlignment="1">
      <alignment horizontal="center" vertical="center" wrapText="1"/>
    </xf>
    <xf numFmtId="0" fontId="52" fillId="0" borderId="75" xfId="0" applyNumberFormat="1" applyFont="1" applyFill="1" applyBorder="1" applyAlignment="1">
      <alignment horizontal="center" vertical="center" wrapText="1"/>
    </xf>
    <xf numFmtId="2" fontId="27" fillId="0" borderId="42" xfId="2" applyFont="1" applyFill="1" applyBorder="1" applyAlignment="1">
      <alignment horizontal="center" vertical="center" wrapText="1"/>
      <protection hidden="1"/>
    </xf>
    <xf numFmtId="0" fontId="27" fillId="14" borderId="31" xfId="2" applyNumberFormat="1" applyFont="1" applyBorder="1" applyAlignment="1" applyProtection="1">
      <alignment horizontal="center" vertical="center"/>
      <protection locked="0" hidden="1"/>
    </xf>
    <xf numFmtId="0" fontId="27" fillId="25" borderId="54" xfId="2" applyNumberFormat="1" applyFont="1" applyFill="1" applyBorder="1" applyAlignment="1" applyProtection="1">
      <alignment horizontal="center" vertical="center"/>
      <protection locked="0" hidden="1"/>
    </xf>
    <xf numFmtId="0" fontId="27" fillId="25" borderId="19" xfId="2" applyNumberFormat="1" applyFont="1" applyFill="1" applyBorder="1" applyAlignment="1" applyProtection="1">
      <alignment horizontal="center" vertical="center"/>
      <protection locked="0" hidden="1"/>
    </xf>
    <xf numFmtId="0" fontId="27" fillId="25" borderId="76" xfId="2" applyNumberFormat="1" applyFont="1" applyFill="1" applyBorder="1" applyAlignment="1" applyProtection="1">
      <alignment horizontal="center" vertical="center"/>
      <protection locked="0" hidden="1"/>
    </xf>
    <xf numFmtId="0" fontId="27" fillId="29" borderId="64" xfId="2" applyNumberFormat="1" applyFont="1" applyFill="1" applyBorder="1" applyAlignment="1" applyProtection="1">
      <alignment horizontal="center" vertical="center"/>
      <protection locked="0" hidden="1"/>
    </xf>
    <xf numFmtId="0" fontId="27" fillId="29" borderId="76" xfId="2" applyNumberFormat="1" applyFont="1" applyFill="1" applyBorder="1" applyAlignment="1" applyProtection="1">
      <alignment horizontal="center" vertical="center"/>
      <protection locked="0" hidden="1"/>
    </xf>
    <xf numFmtId="0" fontId="27" fillId="29" borderId="37" xfId="2" applyNumberFormat="1" applyFont="1" applyFill="1" applyBorder="1" applyAlignment="1" applyProtection="1">
      <alignment horizontal="center" vertical="center"/>
      <protection locked="0" hidden="1"/>
    </xf>
    <xf numFmtId="164" fontId="27" fillId="25" borderId="54" xfId="2" applyNumberFormat="1" applyFont="1" applyFill="1" applyBorder="1" applyAlignment="1" applyProtection="1">
      <alignment horizontal="center" vertical="center"/>
      <protection locked="0" hidden="1"/>
    </xf>
    <xf numFmtId="14" fontId="52" fillId="0" borderId="37" xfId="0" applyNumberFormat="1" applyFont="1" applyFill="1" applyBorder="1" applyAlignment="1" applyProtection="1">
      <alignment horizontal="center" vertical="center" wrapText="1"/>
      <protection locked="0"/>
    </xf>
    <xf numFmtId="0" fontId="52" fillId="0" borderId="69" xfId="0" applyNumberFormat="1" applyFont="1" applyFill="1" applyBorder="1" applyAlignment="1">
      <alignment horizontal="center" vertical="center"/>
    </xf>
    <xf numFmtId="0" fontId="52" fillId="0" borderId="41" xfId="0" applyNumberFormat="1" applyFont="1" applyFill="1" applyBorder="1" applyAlignment="1">
      <alignment horizontal="center" vertical="center"/>
    </xf>
    <xf numFmtId="171" fontId="52" fillId="0" borderId="41" xfId="0" applyNumberFormat="1" applyFont="1" applyFill="1" applyBorder="1" applyAlignment="1">
      <alignment horizontal="center" vertical="center"/>
    </xf>
    <xf numFmtId="172" fontId="52" fillId="0" borderId="41" xfId="0" applyNumberFormat="1" applyFont="1" applyFill="1" applyBorder="1" applyAlignment="1">
      <alignment horizontal="center" vertical="center"/>
    </xf>
    <xf numFmtId="173" fontId="52" fillId="0" borderId="41" xfId="0" applyNumberFormat="1" applyFont="1" applyFill="1" applyBorder="1" applyAlignment="1">
      <alignment horizontal="center" vertical="center"/>
    </xf>
    <xf numFmtId="174" fontId="52" fillId="0" borderId="41" xfId="0" applyNumberFormat="1" applyFont="1" applyFill="1" applyBorder="1" applyAlignment="1">
      <alignment horizontal="center" vertical="center"/>
    </xf>
    <xf numFmtId="175" fontId="52" fillId="0" borderId="41" xfId="0" applyNumberFormat="1" applyFont="1" applyFill="1" applyBorder="1" applyAlignment="1">
      <alignment horizontal="center" vertical="center"/>
    </xf>
    <xf numFmtId="176" fontId="52" fillId="0" borderId="41" xfId="0" applyNumberFormat="1" applyFont="1" applyFill="1" applyBorder="1" applyAlignment="1">
      <alignment horizontal="center" vertical="center"/>
    </xf>
    <xf numFmtId="177" fontId="52" fillId="0" borderId="75" xfId="0" applyNumberFormat="1" applyFont="1" applyFill="1" applyBorder="1" applyAlignment="1">
      <alignment horizontal="center" vertical="center"/>
    </xf>
    <xf numFmtId="178" fontId="7" fillId="24" borderId="39" xfId="0" applyNumberFormat="1" applyFont="1" applyFill="1" applyBorder="1" applyAlignment="1">
      <alignment horizontal="center" vertical="center"/>
    </xf>
    <xf numFmtId="179" fontId="7" fillId="24" borderId="41" xfId="0" applyNumberFormat="1" applyFont="1" applyFill="1" applyBorder="1" applyAlignment="1">
      <alignment horizontal="center" vertical="center"/>
    </xf>
    <xf numFmtId="179" fontId="7" fillId="24" borderId="42" xfId="0" applyNumberFormat="1" applyFont="1" applyFill="1" applyBorder="1" applyAlignment="1">
      <alignment horizontal="center" vertical="center"/>
    </xf>
    <xf numFmtId="2" fontId="27" fillId="0" borderId="42" xfId="2" applyFont="1" applyFill="1" applyBorder="1" applyAlignment="1">
      <alignment horizontal="center" vertical="center"/>
      <protection hidden="1"/>
    </xf>
    <xf numFmtId="1" fontId="27" fillId="14" borderId="8" xfId="2" applyNumberFormat="1" applyFont="1" applyBorder="1" applyAlignment="1" applyProtection="1">
      <alignment horizontal="center" vertical="center"/>
      <protection hidden="1"/>
    </xf>
    <xf numFmtId="1" fontId="52" fillId="0" borderId="1" xfId="0" applyNumberFormat="1" applyFont="1" applyFill="1" applyBorder="1" applyAlignment="1" applyProtection="1">
      <alignment horizontal="center" vertical="center" wrapText="1"/>
    </xf>
    <xf numFmtId="1" fontId="52" fillId="0" borderId="2" xfId="0" applyNumberFormat="1" applyFont="1" applyFill="1" applyBorder="1" applyAlignment="1" applyProtection="1">
      <alignment horizontal="center" vertical="center" wrapText="1"/>
    </xf>
    <xf numFmtId="185" fontId="52" fillId="0" borderId="2" xfId="0" applyNumberFormat="1" applyFont="1" applyFill="1" applyBorder="1" applyAlignment="1" applyProtection="1">
      <alignment horizontal="center" vertical="center" wrapText="1"/>
    </xf>
    <xf numFmtId="185" fontId="52" fillId="0" borderId="20" xfId="0" applyNumberFormat="1" applyFont="1" applyFill="1" applyBorder="1" applyAlignment="1" applyProtection="1">
      <alignment horizontal="center" vertical="center" wrapText="1"/>
    </xf>
    <xf numFmtId="185" fontId="52" fillId="24" borderId="32" xfId="0" applyNumberFormat="1" applyFont="1" applyFill="1" applyBorder="1" applyAlignment="1" applyProtection="1">
      <alignment horizontal="center" vertical="center" wrapText="1"/>
    </xf>
    <xf numFmtId="185" fontId="52" fillId="24" borderId="2" xfId="0" applyNumberFormat="1" applyFont="1" applyFill="1" applyBorder="1" applyAlignment="1" applyProtection="1">
      <alignment horizontal="center" vertical="center" wrapText="1"/>
    </xf>
    <xf numFmtId="185" fontId="52" fillId="24" borderId="5" xfId="0" applyNumberFormat="1" applyFont="1" applyFill="1" applyBorder="1" applyAlignment="1" applyProtection="1">
      <alignment horizontal="center" vertical="center" wrapText="1"/>
    </xf>
    <xf numFmtId="166" fontId="27" fillId="11" borderId="9" xfId="0" applyNumberFormat="1" applyFont="1" applyFill="1" applyBorder="1" applyAlignment="1" applyProtection="1">
      <alignment horizontal="center" vertical="center" wrapText="1"/>
      <protection hidden="1"/>
    </xf>
    <xf numFmtId="0" fontId="33" fillId="0" borderId="0" xfId="0" applyFont="1" applyProtection="1">
      <protection hidden="1"/>
    </xf>
    <xf numFmtId="0" fontId="33" fillId="0" borderId="0" xfId="0" applyFont="1" applyAlignment="1" applyProtection="1">
      <alignment horizontal="center"/>
      <protection hidden="1"/>
    </xf>
    <xf numFmtId="0" fontId="33" fillId="0" borderId="0" xfId="0" applyFont="1" applyAlignment="1" applyProtection="1">
      <alignment horizontal="center" vertical="center" wrapText="1"/>
      <protection hidden="1"/>
    </xf>
    <xf numFmtId="0" fontId="33" fillId="0" borderId="0" xfId="0" applyFont="1" applyAlignment="1" applyProtection="1">
      <alignment horizontal="left" vertical="center" wrapText="1"/>
      <protection hidden="1"/>
    </xf>
    <xf numFmtId="0" fontId="33" fillId="0" borderId="0" xfId="0" applyFont="1" applyBorder="1" applyAlignment="1" applyProtection="1">
      <alignment vertical="center" wrapText="1"/>
      <protection hidden="1"/>
    </xf>
    <xf numFmtId="0" fontId="33" fillId="0" borderId="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protection hidden="1"/>
    </xf>
    <xf numFmtId="49" fontId="34" fillId="0" borderId="0" xfId="0" applyNumberFormat="1" applyFont="1" applyAlignment="1" applyProtection="1">
      <alignment horizontal="right"/>
      <protection hidden="1"/>
    </xf>
    <xf numFmtId="0" fontId="34" fillId="0" borderId="0" xfId="0" applyFont="1" applyAlignment="1" applyProtection="1">
      <alignment horizontal="left" vertical="center"/>
      <protection hidden="1"/>
    </xf>
    <xf numFmtId="0" fontId="33" fillId="0" borderId="0" xfId="0" applyNumberFormat="1" applyFont="1" applyAlignment="1" applyProtection="1">
      <alignment horizontal="center"/>
      <protection hidden="1"/>
    </xf>
    <xf numFmtId="0" fontId="33" fillId="0" borderId="0" xfId="0" applyFont="1" applyAlignment="1" applyProtection="1">
      <alignment horizontal="left" vertical="justify" wrapText="1"/>
      <protection hidden="1"/>
    </xf>
    <xf numFmtId="2" fontId="2" fillId="14" borderId="0" xfId="2" applyFont="1" applyAlignment="1" applyProtection="1">
      <alignment horizontal="center" wrapText="1"/>
      <protection locked="0" hidden="1"/>
    </xf>
    <xf numFmtId="185" fontId="33" fillId="0" borderId="22" xfId="0" applyNumberFormat="1"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1" fontId="33" fillId="0" borderId="22" xfId="0" applyNumberFormat="1"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1" fontId="33" fillId="3" borderId="22" xfId="0" applyNumberFormat="1" applyFont="1" applyFill="1" applyBorder="1" applyAlignment="1" applyProtection="1">
      <alignment horizontal="center" vertical="center" wrapText="1"/>
      <protection hidden="1"/>
    </xf>
    <xf numFmtId="0" fontId="33" fillId="3" borderId="17"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0" fontId="70" fillId="0" borderId="0" xfId="0" applyFont="1" applyAlignment="1" applyProtection="1">
      <alignment vertical="center"/>
      <protection hidden="1"/>
    </xf>
    <xf numFmtId="0" fontId="33" fillId="0" borderId="0" xfId="0" applyFont="1" applyAlignment="1" applyProtection="1">
      <alignment horizontal="justify" vertical="center" wrapText="1"/>
      <protection hidden="1"/>
    </xf>
    <xf numFmtId="0" fontId="34" fillId="0" borderId="22" xfId="0" applyFont="1" applyBorder="1" applyAlignment="1" applyProtection="1">
      <alignment horizontal="center" vertical="center" wrapText="1"/>
      <protection hidden="1"/>
    </xf>
    <xf numFmtId="0" fontId="34" fillId="3" borderId="22" xfId="0" applyFont="1" applyFill="1" applyBorder="1" applyAlignment="1" applyProtection="1">
      <alignment horizontal="center" vertical="center" wrapText="1"/>
      <protection hidden="1"/>
    </xf>
    <xf numFmtId="0" fontId="33" fillId="3" borderId="22" xfId="0" applyFont="1" applyFill="1" applyBorder="1" applyAlignment="1" applyProtection="1">
      <alignment horizontal="center" vertical="center"/>
      <protection hidden="1"/>
    </xf>
    <xf numFmtId="0" fontId="33" fillId="3" borderId="22" xfId="0" applyFont="1" applyFill="1" applyBorder="1" applyAlignment="1" applyProtection="1">
      <alignment horizontal="center" vertical="center" wrapText="1"/>
      <protection hidden="1"/>
    </xf>
    <xf numFmtId="2" fontId="33" fillId="25" borderId="22" xfId="2" applyFont="1" applyFill="1" applyBorder="1" applyAlignment="1" applyProtection="1">
      <alignment horizontal="center" vertical="center"/>
      <protection hidden="1"/>
    </xf>
    <xf numFmtId="2" fontId="33" fillId="25" borderId="22" xfId="2" applyFont="1" applyFill="1" applyBorder="1" applyAlignment="1">
      <alignment horizontal="center" vertical="center"/>
      <protection hidden="1"/>
    </xf>
    <xf numFmtId="0" fontId="34"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4" fillId="0" borderId="33" xfId="0" applyFont="1" applyFill="1" applyBorder="1" applyAlignment="1" applyProtection="1">
      <alignment horizontal="center" vertical="center" wrapText="1"/>
      <protection hidden="1"/>
    </xf>
    <xf numFmtId="0" fontId="34" fillId="0" borderId="20" xfId="0" applyFont="1" applyFill="1" applyBorder="1" applyAlignment="1" applyProtection="1">
      <alignment horizontal="center" vertical="center" wrapText="1"/>
      <protection hidden="1"/>
    </xf>
    <xf numFmtId="0" fontId="34" fillId="0" borderId="20" xfId="0" applyFont="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0" fontId="34" fillId="0" borderId="74" xfId="0" applyFont="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1" fontId="33" fillId="0" borderId="32" xfId="0" applyNumberFormat="1" applyFont="1" applyFill="1" applyBorder="1" applyAlignment="1" applyProtection="1">
      <alignment horizontal="center" vertical="center" wrapText="1"/>
      <protection hidden="1"/>
    </xf>
    <xf numFmtId="182" fontId="33" fillId="0" borderId="32" xfId="0" quotePrefix="1" applyNumberFormat="1" applyFont="1" applyFill="1" applyBorder="1" applyAlignment="1" applyProtection="1">
      <alignment horizontal="center" vertical="center" wrapText="1"/>
      <protection hidden="1"/>
    </xf>
    <xf numFmtId="166" fontId="33" fillId="0" borderId="32" xfId="0" applyNumberFormat="1" applyFont="1" applyFill="1" applyBorder="1" applyAlignment="1" applyProtection="1">
      <alignment horizontal="center" vertical="center" wrapText="1"/>
      <protection hidden="1"/>
    </xf>
    <xf numFmtId="2" fontId="33" fillId="3" borderId="33" xfId="0" applyNumberFormat="1"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1" fontId="33" fillId="0" borderId="2" xfId="0" applyNumberFormat="1" applyFont="1" applyFill="1" applyBorder="1" applyAlignment="1" applyProtection="1">
      <alignment horizontal="center" vertical="center" wrapText="1"/>
      <protection hidden="1"/>
    </xf>
    <xf numFmtId="1" fontId="33" fillId="3" borderId="2" xfId="0" applyNumberFormat="1" applyFont="1" applyFill="1" applyBorder="1" applyAlignment="1" applyProtection="1">
      <alignment horizontal="center" vertical="center" wrapText="1"/>
      <protection hidden="1"/>
    </xf>
    <xf numFmtId="182" fontId="33" fillId="0" borderId="2" xfId="0" quotePrefix="1" applyNumberFormat="1" applyFont="1" applyFill="1" applyBorder="1" applyAlignment="1" applyProtection="1">
      <alignment horizontal="center" vertical="center" wrapText="1"/>
      <protection hidden="1"/>
    </xf>
    <xf numFmtId="166" fontId="33" fillId="0" borderId="2" xfId="0" applyNumberFormat="1" applyFont="1" applyFill="1" applyBorder="1" applyAlignment="1" applyProtection="1">
      <alignment horizontal="center" vertical="center" wrapText="1"/>
      <protection hidden="1"/>
    </xf>
    <xf numFmtId="2" fontId="33" fillId="3" borderId="10" xfId="0" applyNumberFormat="1" applyFont="1" applyFill="1" applyBorder="1" applyAlignment="1" applyProtection="1">
      <alignment horizontal="center" vertical="center" wrapText="1"/>
      <protection hidden="1"/>
    </xf>
    <xf numFmtId="0" fontId="33" fillId="9" borderId="0" xfId="0" applyFont="1" applyFill="1" applyProtection="1">
      <protection hidden="1"/>
    </xf>
    <xf numFmtId="181" fontId="33" fillId="0" borderId="2" xfId="0" quotePrefix="1" applyNumberFormat="1" applyFont="1" applyFill="1" applyBorder="1" applyAlignment="1" applyProtection="1">
      <alignment horizontal="center" vertical="center" wrapText="1"/>
      <protection hidden="1"/>
    </xf>
    <xf numFmtId="188" fontId="33" fillId="0" borderId="2" xfId="0" quotePrefix="1" applyNumberFormat="1" applyFont="1" applyFill="1" applyBorder="1" applyAlignment="1" applyProtection="1">
      <alignment horizontal="center" vertical="center" wrapText="1"/>
      <protection hidden="1"/>
    </xf>
    <xf numFmtId="183" fontId="33" fillId="0" borderId="2" xfId="0" quotePrefix="1" applyNumberFormat="1" applyFont="1" applyFill="1" applyBorder="1" applyAlignment="1" applyProtection="1">
      <alignment horizontal="center" vertical="center" wrapText="1"/>
      <protection hidden="1"/>
    </xf>
    <xf numFmtId="181" fontId="33" fillId="3" borderId="2" xfId="0" quotePrefix="1" applyNumberFormat="1" applyFont="1" applyFill="1" applyBorder="1" applyAlignment="1" applyProtection="1">
      <alignment horizontal="center" vertical="center" wrapText="1"/>
      <protection hidden="1"/>
    </xf>
    <xf numFmtId="183" fontId="33" fillId="3" borderId="2" xfId="0" quotePrefix="1" applyNumberFormat="1" applyFont="1" applyFill="1" applyBorder="1" applyAlignment="1" applyProtection="1">
      <alignment horizontal="center" vertical="center" wrapText="1"/>
      <protection hidden="1"/>
    </xf>
    <xf numFmtId="0" fontId="33" fillId="0" borderId="12" xfId="0" applyFont="1" applyFill="1" applyBorder="1" applyAlignment="1" applyProtection="1">
      <alignment horizontal="center" vertical="center" wrapText="1"/>
      <protection hidden="1"/>
    </xf>
    <xf numFmtId="1" fontId="33" fillId="0" borderId="5" xfId="0" applyNumberFormat="1" applyFont="1" applyFill="1" applyBorder="1" applyAlignment="1" applyProtection="1">
      <alignment horizontal="center" vertical="center" wrapText="1"/>
      <protection hidden="1"/>
    </xf>
    <xf numFmtId="1" fontId="33" fillId="3" borderId="5" xfId="0" applyNumberFormat="1" applyFont="1" applyFill="1" applyBorder="1" applyAlignment="1" applyProtection="1">
      <alignment horizontal="center" vertical="center" wrapText="1"/>
      <protection hidden="1"/>
    </xf>
    <xf numFmtId="188" fontId="33" fillId="0" borderId="5" xfId="0" quotePrefix="1" applyNumberFormat="1" applyFont="1" applyFill="1" applyBorder="1" applyAlignment="1" applyProtection="1">
      <alignment horizontal="center" vertical="center" wrapText="1"/>
      <protection hidden="1"/>
    </xf>
    <xf numFmtId="183" fontId="33" fillId="3" borderId="5" xfId="0" quotePrefix="1" applyNumberFormat="1" applyFont="1" applyFill="1" applyBorder="1" applyAlignment="1" applyProtection="1">
      <alignment horizontal="center" vertical="center" wrapText="1"/>
      <protection hidden="1"/>
    </xf>
    <xf numFmtId="166" fontId="33" fillId="0" borderId="5" xfId="0" applyNumberFormat="1" applyFont="1" applyFill="1" applyBorder="1" applyAlignment="1" applyProtection="1">
      <alignment horizontal="center" vertical="center" wrapText="1"/>
      <protection hidden="1"/>
    </xf>
    <xf numFmtId="2" fontId="33" fillId="3" borderId="6" xfId="0" applyNumberFormat="1" applyFont="1" applyFill="1" applyBorder="1" applyAlignment="1" applyProtection="1">
      <alignment horizontal="center" vertical="center" wrapText="1"/>
      <protection hidden="1"/>
    </xf>
    <xf numFmtId="1" fontId="33" fillId="3" borderId="0" xfId="0" quotePrefix="1" applyNumberFormat="1" applyFont="1" applyFill="1" applyBorder="1" applyAlignment="1" applyProtection="1">
      <alignment horizontal="center" vertical="center" wrapText="1"/>
      <protection hidden="1"/>
    </xf>
    <xf numFmtId="166" fontId="33" fillId="0" borderId="0" xfId="0" applyNumberFormat="1" applyFont="1" applyFill="1" applyBorder="1" applyAlignment="1" applyProtection="1">
      <alignment horizontal="center" vertical="center" wrapText="1"/>
      <protection hidden="1"/>
    </xf>
    <xf numFmtId="2" fontId="33" fillId="3" borderId="0" xfId="0" applyNumberFormat="1"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0" xfId="0" quotePrefix="1" applyFont="1" applyFill="1" applyBorder="1" applyAlignment="1" applyProtection="1">
      <alignment horizontal="center" vertical="center" wrapText="1"/>
      <protection hidden="1"/>
    </xf>
    <xf numFmtId="166" fontId="33" fillId="3" borderId="0" xfId="0" quotePrefix="1" applyNumberFormat="1" applyFont="1" applyFill="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3" fillId="3" borderId="0" xfId="0" applyFont="1" applyFill="1" applyAlignment="1" applyProtection="1">
      <alignment horizontal="center" wrapText="1"/>
      <protection hidden="1"/>
    </xf>
    <xf numFmtId="0" fontId="33" fillId="3" borderId="0" xfId="0" applyFont="1" applyFill="1" applyAlignment="1" applyProtection="1">
      <alignment horizontal="justify" vertical="justify" wrapText="1"/>
      <protection hidden="1"/>
    </xf>
    <xf numFmtId="0" fontId="33" fillId="3" borderId="0" xfId="0" applyFont="1" applyFill="1" applyAlignment="1" applyProtection="1">
      <alignment vertical="justify" wrapText="1"/>
      <protection hidden="1"/>
    </xf>
    <xf numFmtId="0" fontId="34" fillId="0" borderId="0" xfId="0" applyFont="1" applyAlignment="1" applyProtection="1">
      <alignment horizontal="center" vertical="center" wrapText="1"/>
      <protection locked="0" hidden="1"/>
    </xf>
    <xf numFmtId="0" fontId="33" fillId="0" borderId="0" xfId="0" applyFont="1" applyAlignment="1" applyProtection="1">
      <alignment horizontal="justify" vertical="center"/>
      <protection hidden="1"/>
    </xf>
    <xf numFmtId="0" fontId="34" fillId="0" borderId="0" xfId="0" applyFont="1" applyAlignment="1" applyProtection="1">
      <protection hidden="1"/>
    </xf>
    <xf numFmtId="0" fontId="33" fillId="10" borderId="0" xfId="0" applyFont="1" applyFill="1" applyAlignment="1" applyProtection="1">
      <alignment horizontal="center"/>
      <protection hidden="1"/>
    </xf>
    <xf numFmtId="2" fontId="2" fillId="14" borderId="0" xfId="2" applyFont="1" applyAlignment="1" applyProtection="1">
      <alignment horizontal="center"/>
      <protection locked="0" hidden="1"/>
    </xf>
    <xf numFmtId="0" fontId="33" fillId="0" borderId="28" xfId="0" applyFont="1" applyBorder="1" applyAlignment="1" applyProtection="1">
      <protection hidden="1"/>
    </xf>
    <xf numFmtId="2" fontId="2" fillId="14" borderId="0" xfId="2" applyFont="1" applyAlignment="1" applyProtection="1">
      <alignment wrapText="1"/>
      <protection locked="0" hidden="1"/>
    </xf>
    <xf numFmtId="183" fontId="33" fillId="0" borderId="5" xfId="0" quotePrefix="1" applyNumberFormat="1" applyFont="1" applyFill="1" applyBorder="1" applyAlignment="1" applyProtection="1">
      <alignment horizontal="center" vertical="center" wrapText="1"/>
      <protection hidden="1"/>
    </xf>
    <xf numFmtId="2" fontId="2" fillId="14" borderId="0" xfId="2" applyFont="1" applyAlignment="1" applyProtection="1">
      <alignment horizontal="center" vertical="center"/>
      <protection locked="0" hidden="1"/>
    </xf>
    <xf numFmtId="0" fontId="33" fillId="0" borderId="0" xfId="0" applyFont="1" applyAlignment="1" applyProtection="1">
      <alignment horizontal="center" vertical="center"/>
      <protection hidden="1"/>
    </xf>
    <xf numFmtId="49" fontId="34" fillId="0" borderId="0" xfId="0" applyNumberFormat="1" applyFont="1" applyAlignment="1" applyProtection="1">
      <alignment horizontal="right"/>
      <protection hidden="1"/>
    </xf>
    <xf numFmtId="0" fontId="33" fillId="0" borderId="0" xfId="0" applyFont="1" applyAlignment="1" applyProtection="1">
      <alignment horizontal="center"/>
      <protection hidden="1"/>
    </xf>
    <xf numFmtId="0" fontId="34" fillId="0" borderId="0" xfId="0" applyNumberFormat="1" applyFont="1" applyAlignment="1" applyProtection="1">
      <alignment horizontal="left"/>
      <protection hidden="1"/>
    </xf>
    <xf numFmtId="0" fontId="39" fillId="6" borderId="8"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34"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3" fillId="3" borderId="0" xfId="0" applyFont="1" applyFill="1" applyAlignment="1" applyProtection="1">
      <alignment horizontal="justify" vertical="justify" wrapText="1"/>
      <protection hidden="1"/>
    </xf>
    <xf numFmtId="0" fontId="34" fillId="0" borderId="20" xfId="0" applyFont="1" applyFill="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4" fillId="0" borderId="22" xfId="0" applyFont="1" applyBorder="1" applyAlignment="1" applyProtection="1">
      <alignment horizontal="center" vertical="center" wrapText="1"/>
      <protection hidden="1"/>
    </xf>
    <xf numFmtId="0" fontId="33" fillId="3" borderId="22" xfId="0" applyFont="1" applyFill="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left" vertical="center"/>
      <protection hidden="1"/>
    </xf>
    <xf numFmtId="0" fontId="34" fillId="0" borderId="33" xfId="0" applyFont="1" applyFill="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7" fillId="23" borderId="33" xfId="0" applyFont="1" applyFill="1" applyBorder="1" applyAlignment="1" applyProtection="1">
      <alignment horizontal="center" vertical="center" wrapText="1"/>
      <protection hidden="1"/>
    </xf>
    <xf numFmtId="0" fontId="37" fillId="23" borderId="6" xfId="0" applyFont="1" applyFill="1" applyBorder="1" applyAlignment="1" applyProtection="1">
      <alignment horizontal="center" vertical="center" wrapText="1"/>
      <protection hidden="1"/>
    </xf>
    <xf numFmtId="9" fontId="40" fillId="23" borderId="38" xfId="7" applyNumberFormat="1" applyFont="1" applyFill="1" applyBorder="1" applyAlignment="1" applyProtection="1">
      <alignment horizontal="center" vertical="center"/>
      <protection hidden="1"/>
    </xf>
    <xf numFmtId="185" fontId="21" fillId="0" borderId="22" xfId="0" applyNumberFormat="1"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1" fontId="21" fillId="0" borderId="22" xfId="0" applyNumberFormat="1"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1" fontId="21" fillId="3" borderId="32" xfId="0" applyNumberFormat="1" applyFont="1" applyFill="1" applyBorder="1" applyAlignment="1" applyProtection="1">
      <alignment horizontal="center" vertical="center" wrapText="1"/>
      <protection hidden="1"/>
    </xf>
    <xf numFmtId="1" fontId="21" fillId="3" borderId="2" xfId="0" applyNumberFormat="1" applyFont="1" applyFill="1" applyBorder="1" applyAlignment="1" applyProtection="1">
      <alignment horizontal="center" vertical="center" wrapText="1"/>
      <protection hidden="1"/>
    </xf>
    <xf numFmtId="182" fontId="21" fillId="0" borderId="32" xfId="0" quotePrefix="1" applyNumberFormat="1" applyFont="1" applyFill="1" applyBorder="1" applyAlignment="1" applyProtection="1">
      <alignment horizontal="center" vertical="center" wrapText="1"/>
      <protection hidden="1"/>
    </xf>
    <xf numFmtId="182" fontId="21" fillId="0" borderId="2" xfId="0" quotePrefix="1" applyNumberFormat="1" applyFont="1" applyFill="1" applyBorder="1" applyAlignment="1" applyProtection="1">
      <alignment horizontal="center" vertical="center" wrapText="1"/>
      <protection hidden="1"/>
    </xf>
    <xf numFmtId="181" fontId="21" fillId="0" borderId="2" xfId="0" quotePrefix="1" applyNumberFormat="1" applyFont="1" applyFill="1" applyBorder="1" applyAlignment="1" applyProtection="1">
      <alignment horizontal="center" vertical="center" wrapText="1"/>
      <protection hidden="1"/>
    </xf>
    <xf numFmtId="183" fontId="21" fillId="0" borderId="2" xfId="0" quotePrefix="1" applyNumberFormat="1" applyFont="1" applyFill="1" applyBorder="1" applyAlignment="1" applyProtection="1">
      <alignment horizontal="center" vertical="center" wrapText="1"/>
      <protection hidden="1"/>
    </xf>
    <xf numFmtId="0" fontId="41" fillId="0" borderId="0" xfId="0" applyFont="1" applyAlignment="1" applyProtection="1">
      <alignment horizontal="center" vertical="center" wrapText="1"/>
      <protection locked="0" hidden="1"/>
    </xf>
    <xf numFmtId="0" fontId="22" fillId="8"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16" fillId="15" borderId="15" xfId="0" applyFont="1" applyFill="1" applyBorder="1" applyAlignment="1" applyProtection="1">
      <alignment horizontal="center" vertical="center"/>
    </xf>
    <xf numFmtId="0" fontId="16" fillId="15" borderId="17" xfId="0" applyFont="1" applyFill="1" applyBorder="1" applyAlignment="1" applyProtection="1">
      <alignment horizontal="center" vertical="center"/>
    </xf>
    <xf numFmtId="0" fontId="16" fillId="15" borderId="16" xfId="0" applyFont="1" applyFill="1" applyBorder="1" applyAlignment="1" applyProtection="1">
      <alignment horizontal="center" vertical="center"/>
    </xf>
    <xf numFmtId="0" fontId="2" fillId="6" borderId="52"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33" fillId="6" borderId="32" xfId="0" applyFont="1" applyFill="1" applyBorder="1" applyAlignment="1" applyProtection="1">
      <alignment horizontal="center" vertical="center"/>
    </xf>
    <xf numFmtId="0" fontId="50" fillId="8" borderId="50" xfId="0" applyFont="1" applyFill="1" applyBorder="1" applyAlignment="1" applyProtection="1">
      <alignment horizontal="center" vertical="center"/>
    </xf>
    <xf numFmtId="0" fontId="26" fillId="8" borderId="27" xfId="0" applyFont="1" applyFill="1" applyBorder="1" applyAlignment="1" applyProtection="1">
      <alignment horizontal="center" vertical="center"/>
    </xf>
    <xf numFmtId="0" fontId="26" fillId="8" borderId="49" xfId="0" applyFont="1" applyFill="1" applyBorder="1" applyAlignment="1" applyProtection="1">
      <alignment horizontal="center" vertical="center"/>
    </xf>
    <xf numFmtId="0" fontId="2" fillId="6" borderId="32" xfId="0" applyFont="1" applyFill="1" applyBorder="1" applyAlignment="1" applyProtection="1">
      <alignment horizontal="center" vertical="top" wrapText="1"/>
    </xf>
    <xf numFmtId="0" fontId="2" fillId="6" borderId="33" xfId="0" applyFont="1" applyFill="1" applyBorder="1" applyAlignment="1" applyProtection="1">
      <alignment horizontal="center" vertical="top" wrapText="1"/>
    </xf>
    <xf numFmtId="0" fontId="2" fillId="6" borderId="2"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2" fillId="8" borderId="6" xfId="0" applyFont="1" applyFill="1" applyBorder="1" applyAlignment="1" applyProtection="1">
      <alignment horizontal="center" vertical="center"/>
    </xf>
    <xf numFmtId="2" fontId="32" fillId="8" borderId="15" xfId="0" applyNumberFormat="1" applyFont="1" applyFill="1" applyBorder="1" applyAlignment="1" applyProtection="1">
      <alignment horizontal="center" vertical="center" wrapText="1"/>
      <protection hidden="1"/>
    </xf>
    <xf numFmtId="2" fontId="32" fillId="8" borderId="17" xfId="0" applyNumberFormat="1" applyFont="1" applyFill="1" applyBorder="1" applyAlignment="1" applyProtection="1">
      <alignment horizontal="center" vertical="center" wrapText="1"/>
      <protection hidden="1"/>
    </xf>
    <xf numFmtId="2" fontId="32" fillId="8" borderId="16" xfId="0" applyNumberFormat="1" applyFont="1" applyFill="1" applyBorder="1" applyAlignment="1" applyProtection="1">
      <alignment horizontal="center" vertical="center" wrapText="1"/>
      <protection hidden="1"/>
    </xf>
    <xf numFmtId="0" fontId="38" fillId="8" borderId="55" xfId="0" applyFont="1" applyFill="1" applyBorder="1" applyAlignment="1" applyProtection="1">
      <alignment horizontal="center" vertical="center" wrapText="1"/>
    </xf>
    <xf numFmtId="0" fontId="38" fillId="8" borderId="23"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32" xfId="0" applyFont="1" applyFill="1" applyBorder="1" applyAlignment="1" applyProtection="1">
      <alignment horizontal="left" vertical="center" wrapText="1"/>
    </xf>
    <xf numFmtId="0" fontId="4" fillId="5" borderId="15"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22" fillId="6" borderId="1" xfId="0" applyFont="1" applyFill="1" applyBorder="1" applyAlignment="1" applyProtection="1">
      <alignment horizontal="center" wrapText="1"/>
    </xf>
    <xf numFmtId="0" fontId="22" fillId="6" borderId="51" xfId="0" applyFont="1" applyFill="1" applyBorder="1" applyAlignment="1" applyProtection="1">
      <alignment horizontal="center" wrapText="1"/>
    </xf>
    <xf numFmtId="0" fontId="16" fillId="5" borderId="21"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42" fillId="5" borderId="15" xfId="0" applyFont="1" applyFill="1" applyBorder="1" applyAlignment="1" applyProtection="1">
      <alignment horizontal="center" vertical="center"/>
    </xf>
    <xf numFmtId="0" fontId="42" fillId="5" borderId="31" xfId="0" applyFont="1" applyFill="1" applyBorder="1" applyAlignment="1" applyProtection="1">
      <alignment horizontal="center" vertical="center"/>
    </xf>
    <xf numFmtId="0" fontId="42" fillId="5" borderId="30" xfId="0" applyFont="1" applyFill="1" applyBorder="1" applyAlignment="1" applyProtection="1">
      <alignment horizontal="center" vertical="center"/>
    </xf>
    <xf numFmtId="0" fontId="42" fillId="5" borderId="16" xfId="0" applyFont="1" applyFill="1" applyBorder="1" applyAlignment="1" applyProtection="1">
      <alignment horizontal="center" vertical="center"/>
    </xf>
    <xf numFmtId="0" fontId="42" fillId="15" borderId="30" xfId="0" applyFont="1" applyFill="1" applyBorder="1" applyAlignment="1" applyProtection="1">
      <alignment horizontal="center" vertical="center"/>
    </xf>
    <xf numFmtId="0" fontId="42" fillId="15" borderId="16" xfId="0" applyFont="1" applyFill="1" applyBorder="1" applyAlignment="1" applyProtection="1">
      <alignment horizontal="center" vertical="center"/>
    </xf>
    <xf numFmtId="0" fontId="41" fillId="15" borderId="15" xfId="0" applyFont="1" applyFill="1" applyBorder="1" applyAlignment="1" applyProtection="1">
      <alignment horizontal="center" vertical="center" wrapText="1"/>
      <protection hidden="1"/>
    </xf>
    <xf numFmtId="0" fontId="41" fillId="15" borderId="17" xfId="0" applyFont="1" applyFill="1" applyBorder="1" applyAlignment="1" applyProtection="1">
      <alignment horizontal="center" vertical="center" wrapText="1"/>
      <protection hidden="1"/>
    </xf>
    <xf numFmtId="0" fontId="41" fillId="15" borderId="16" xfId="0" applyFont="1" applyFill="1" applyBorder="1" applyAlignment="1" applyProtection="1">
      <alignment horizontal="center" vertical="center" wrapText="1"/>
      <protection hidden="1"/>
    </xf>
    <xf numFmtId="2" fontId="4" fillId="23" borderId="15" xfId="0" applyNumberFormat="1" applyFont="1" applyFill="1" applyBorder="1" applyAlignment="1" applyProtection="1">
      <alignment horizontal="center" vertical="center" wrapText="1"/>
      <protection hidden="1"/>
    </xf>
    <xf numFmtId="2" fontId="4" fillId="23" borderId="17" xfId="0" applyNumberFormat="1" applyFont="1" applyFill="1" applyBorder="1" applyAlignment="1" applyProtection="1">
      <alignment horizontal="center" vertical="center" wrapText="1"/>
      <protection hidden="1"/>
    </xf>
    <xf numFmtId="2" fontId="4" fillId="23"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protection locked="0"/>
    </xf>
    <xf numFmtId="0" fontId="13" fillId="11" borderId="26" xfId="0" applyFont="1" applyFill="1" applyBorder="1" applyAlignment="1" applyProtection="1">
      <alignment horizontal="center"/>
      <protection locked="0"/>
    </xf>
    <xf numFmtId="0" fontId="13" fillId="11" borderId="24" xfId="0" applyFont="1" applyFill="1" applyBorder="1" applyAlignment="1" applyProtection="1">
      <alignment horizontal="center"/>
      <protection locked="0"/>
    </xf>
    <xf numFmtId="0" fontId="13" fillId="11" borderId="21" xfId="0" applyFont="1" applyFill="1" applyBorder="1" applyAlignment="1" applyProtection="1">
      <alignment horizontal="center"/>
      <protection locked="0"/>
    </xf>
    <xf numFmtId="0" fontId="13" fillId="11" borderId="0" xfId="0" applyFont="1" applyFill="1" applyBorder="1" applyAlignment="1" applyProtection="1">
      <alignment horizontal="center"/>
      <protection locked="0"/>
    </xf>
    <xf numFmtId="0" fontId="13" fillId="11" borderId="29" xfId="0" applyFont="1" applyFill="1" applyBorder="1" applyAlignment="1" applyProtection="1">
      <alignment horizontal="center"/>
      <protection locked="0"/>
    </xf>
    <xf numFmtId="0" fontId="13" fillId="11" borderId="55" xfId="0" applyFont="1" applyFill="1" applyBorder="1" applyAlignment="1" applyProtection="1">
      <alignment horizontal="center"/>
      <protection locked="0"/>
    </xf>
    <xf numFmtId="0" fontId="13" fillId="11" borderId="28" xfId="0" applyFont="1" applyFill="1" applyBorder="1" applyAlignment="1" applyProtection="1">
      <alignment horizontal="center"/>
      <protection locked="0"/>
    </xf>
    <xf numFmtId="0" fontId="13" fillId="11" borderId="23" xfId="0" applyFont="1" applyFill="1" applyBorder="1" applyAlignment="1" applyProtection="1">
      <alignment horizontal="center"/>
      <protection locked="0"/>
    </xf>
    <xf numFmtId="0" fontId="4" fillId="5" borderId="26" xfId="0" applyFont="1" applyFill="1" applyBorder="1" applyAlignment="1" applyProtection="1">
      <alignment horizontal="center" vertical="center"/>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4" fillId="5" borderId="12"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0" fillId="23" borderId="26" xfId="0" applyFont="1" applyFill="1" applyBorder="1" applyAlignment="1" applyProtection="1">
      <alignment horizontal="center" vertical="center" wrapText="1"/>
    </xf>
    <xf numFmtId="0" fontId="40" fillId="23" borderId="24" xfId="0" applyFont="1" applyFill="1" applyBorder="1" applyAlignment="1" applyProtection="1">
      <alignment horizontal="center" vertical="center" wrapText="1"/>
    </xf>
    <xf numFmtId="0" fontId="40" fillId="23" borderId="28" xfId="0" applyFont="1" applyFill="1" applyBorder="1" applyAlignment="1" applyProtection="1">
      <alignment horizontal="center" vertical="center" wrapText="1"/>
    </xf>
    <xf numFmtId="0" fontId="40" fillId="23" borderId="23"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xf>
    <xf numFmtId="0" fontId="22" fillId="6" borderId="3"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30" xfId="0" applyFont="1" applyFill="1" applyBorder="1" applyAlignment="1" applyProtection="1">
      <alignment horizontal="right" vertical="center" wrapText="1"/>
    </xf>
    <xf numFmtId="0" fontId="22" fillId="6" borderId="31" xfId="0" applyFont="1" applyFill="1" applyBorder="1" applyAlignment="1" applyProtection="1">
      <alignment horizontal="right" vertical="center" wrapText="1"/>
    </xf>
    <xf numFmtId="166" fontId="22" fillId="6" borderId="30" xfId="0" applyNumberFormat="1" applyFont="1" applyFill="1" applyBorder="1" applyAlignment="1" applyProtection="1">
      <alignment horizontal="right" vertical="center" wrapText="1"/>
    </xf>
    <xf numFmtId="166" fontId="22" fillId="6" borderId="31" xfId="0" applyNumberFormat="1" applyFont="1" applyFill="1" applyBorder="1" applyAlignment="1" applyProtection="1">
      <alignment horizontal="right" vertical="center" wrapText="1"/>
    </xf>
    <xf numFmtId="0" fontId="16" fillId="5" borderId="15"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4" fillId="15" borderId="15" xfId="0" applyFont="1" applyFill="1" applyBorder="1" applyAlignment="1" applyProtection="1">
      <alignment horizontal="center" vertical="center"/>
    </xf>
    <xf numFmtId="0" fontId="4" fillId="15" borderId="17" xfId="0" applyFont="1" applyFill="1" applyBorder="1" applyAlignment="1" applyProtection="1">
      <alignment horizontal="center" vertical="center"/>
    </xf>
    <xf numFmtId="0" fontId="4" fillId="15" borderId="16" xfId="0" applyFont="1" applyFill="1" applyBorder="1" applyAlignment="1" applyProtection="1">
      <alignment horizontal="center" vertical="center"/>
    </xf>
    <xf numFmtId="0" fontId="21" fillId="15" borderId="15" xfId="0" applyFont="1" applyFill="1" applyBorder="1" applyAlignment="1" applyProtection="1">
      <alignment horizontal="center" vertical="center"/>
    </xf>
    <xf numFmtId="0" fontId="21" fillId="15" borderId="17" xfId="0" applyFont="1" applyFill="1" applyBorder="1" applyAlignment="1" applyProtection="1">
      <alignment horizontal="center" vertical="center"/>
    </xf>
    <xf numFmtId="0" fontId="21" fillId="15" borderId="16" xfId="0" applyFont="1" applyFill="1" applyBorder="1" applyAlignment="1" applyProtection="1">
      <alignment horizontal="center" vertical="center"/>
    </xf>
    <xf numFmtId="0" fontId="22" fillId="6" borderId="7" xfId="0" applyFont="1" applyFill="1" applyBorder="1" applyAlignment="1" applyProtection="1">
      <alignment horizontal="center" vertical="center"/>
    </xf>
    <xf numFmtId="0" fontId="22" fillId="6" borderId="8" xfId="0" applyFont="1" applyFill="1" applyBorder="1" applyAlignment="1" applyProtection="1">
      <alignment horizontal="center" vertical="center"/>
    </xf>
    <xf numFmtId="164" fontId="7" fillId="11" borderId="17" xfId="0" applyNumberFormat="1" applyFont="1" applyFill="1" applyBorder="1" applyAlignment="1" applyProtection="1">
      <alignment horizontal="center" vertical="center"/>
      <protection hidden="1"/>
    </xf>
    <xf numFmtId="0" fontId="7" fillId="11" borderId="16" xfId="0" applyFont="1" applyFill="1" applyBorder="1" applyAlignment="1" applyProtection="1">
      <alignment horizontal="center" vertical="center"/>
      <protection hidden="1"/>
    </xf>
    <xf numFmtId="0" fontId="6" fillId="6" borderId="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6" fillId="8" borderId="3"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4" fillId="5" borderId="25"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2" fontId="2" fillId="14" borderId="38" xfId="2" applyBorder="1" applyAlignment="1" applyProtection="1">
      <alignment horizontal="center" vertical="center"/>
      <protection locked="0" hidden="1"/>
    </xf>
    <xf numFmtId="2" fontId="2" fillId="14" borderId="67" xfId="2" applyBorder="1" applyAlignment="1" applyProtection="1">
      <alignment horizontal="center" vertical="center"/>
      <protection locked="0" hidden="1"/>
    </xf>
    <xf numFmtId="0" fontId="11" fillId="5" borderId="4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4" fillId="15" borderId="25" xfId="0" applyFont="1" applyFill="1" applyBorder="1" applyAlignment="1" applyProtection="1">
      <alignment horizontal="center" vertical="center"/>
    </xf>
    <xf numFmtId="0" fontId="4" fillId="15" borderId="26"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11" fillId="15" borderId="15" xfId="0" applyFont="1" applyFill="1" applyBorder="1" applyAlignment="1" applyProtection="1">
      <alignment horizontal="center" vertical="center" wrapText="1"/>
    </xf>
    <xf numFmtId="0" fontId="11" fillId="15" borderId="17"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xf>
    <xf numFmtId="0" fontId="3" fillId="9" borderId="35" xfId="0" applyFont="1" applyFill="1" applyBorder="1" applyAlignment="1" applyProtection="1">
      <alignment horizontal="center" vertical="center"/>
    </xf>
    <xf numFmtId="164" fontId="6" fillId="13" borderId="55" xfId="0" applyNumberFormat="1" applyFont="1" applyFill="1" applyBorder="1" applyAlignment="1" applyProtection="1">
      <alignment horizontal="center" vertical="center" wrapText="1"/>
    </xf>
    <xf numFmtId="164" fontId="6" fillId="13" borderId="66" xfId="0" applyNumberFormat="1" applyFont="1" applyFill="1" applyBorder="1" applyAlignment="1" applyProtection="1">
      <alignment horizontal="center" vertical="center" wrapText="1"/>
    </xf>
    <xf numFmtId="0" fontId="4" fillId="5" borderId="52"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3" xfId="0" applyFont="1" applyFill="1" applyBorder="1" applyAlignment="1" applyProtection="1">
      <alignment horizontal="center" vertical="center"/>
    </xf>
    <xf numFmtId="0" fontId="2" fillId="3" borderId="7" xfId="0" applyFont="1" applyFill="1" applyBorder="1" applyAlignment="1" applyProtection="1">
      <alignment horizontal="center"/>
    </xf>
    <xf numFmtId="0" fontId="2" fillId="3" borderId="30" xfId="0" applyFont="1" applyFill="1" applyBorder="1" applyAlignment="1" applyProtection="1">
      <alignment horizontal="center"/>
    </xf>
    <xf numFmtId="0" fontId="44" fillId="0" borderId="15" xfId="0" applyFont="1" applyFill="1" applyBorder="1" applyAlignment="1" applyProtection="1">
      <alignment horizontal="center" vertical="center"/>
    </xf>
    <xf numFmtId="0" fontId="44" fillId="0" borderId="17" xfId="0" applyFont="1" applyFill="1" applyBorder="1" applyAlignment="1" applyProtection="1">
      <alignment horizontal="center" vertical="center"/>
    </xf>
    <xf numFmtId="0" fontId="44" fillId="0" borderId="16" xfId="0" applyFont="1" applyFill="1" applyBorder="1" applyAlignment="1" applyProtection="1">
      <alignment horizontal="center" vertical="center"/>
    </xf>
    <xf numFmtId="0" fontId="2" fillId="14" borderId="25" xfId="2" applyNumberFormat="1" applyBorder="1" applyAlignment="1" applyProtection="1">
      <alignment horizontal="center" vertical="center"/>
      <protection locked="0" hidden="1"/>
    </xf>
    <xf numFmtId="0" fontId="2" fillId="14" borderId="24" xfId="2" applyNumberFormat="1" applyBorder="1" applyAlignment="1" applyProtection="1">
      <alignment horizontal="center" vertical="center"/>
      <protection locked="0" hidden="1"/>
    </xf>
    <xf numFmtId="0" fontId="2" fillId="14" borderId="55" xfId="2" applyNumberFormat="1" applyBorder="1" applyAlignment="1" applyProtection="1">
      <alignment horizontal="center" vertical="center"/>
      <protection locked="0" hidden="1"/>
    </xf>
    <xf numFmtId="0" fontId="2" fillId="14" borderId="23" xfId="2" applyNumberFormat="1" applyBorder="1" applyAlignment="1" applyProtection="1">
      <alignment horizontal="center" vertical="center"/>
      <protection locked="0" hidden="1"/>
    </xf>
    <xf numFmtId="0" fontId="6" fillId="6" borderId="36"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27" fillId="23" borderId="26" xfId="0" applyFont="1" applyFill="1" applyBorder="1" applyAlignment="1" applyProtection="1">
      <alignment horizontal="center" vertical="center" wrapText="1"/>
    </xf>
    <xf numFmtId="0" fontId="27" fillId="23" borderId="24" xfId="0" applyFont="1" applyFill="1" applyBorder="1" applyAlignment="1" applyProtection="1">
      <alignment horizontal="center" vertical="center" wrapText="1"/>
    </xf>
    <xf numFmtId="0" fontId="27" fillId="23" borderId="28" xfId="0" applyFont="1" applyFill="1" applyBorder="1" applyAlignment="1" applyProtection="1">
      <alignment horizontal="center" vertical="center" wrapText="1"/>
    </xf>
    <xf numFmtId="0" fontId="27" fillId="23" borderId="2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164" fontId="7" fillId="11" borderId="17" xfId="0" applyNumberFormat="1" applyFont="1" applyFill="1" applyBorder="1" applyAlignment="1" applyProtection="1">
      <alignment horizontal="center" vertical="center"/>
      <protection locked="0" hidden="1"/>
    </xf>
    <xf numFmtId="0" fontId="7" fillId="11" borderId="16" xfId="0" applyFont="1" applyFill="1" applyBorder="1" applyAlignment="1" applyProtection="1">
      <alignment horizontal="center" vertical="center"/>
      <protection locked="0" hidden="1"/>
    </xf>
    <xf numFmtId="0" fontId="36" fillId="0" borderId="12" xfId="0" applyFont="1" applyBorder="1" applyAlignment="1">
      <alignment horizontal="center" vertical="center"/>
    </xf>
    <xf numFmtId="0" fontId="36" fillId="0" borderId="5" xfId="0" applyFont="1" applyBorder="1" applyAlignment="1">
      <alignment horizontal="center" vertical="center"/>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41" fillId="12" borderId="15" xfId="0" applyFont="1" applyFill="1" applyBorder="1" applyAlignment="1">
      <alignment horizontal="center" vertical="center"/>
    </xf>
    <xf numFmtId="0" fontId="41" fillId="12" borderId="17" xfId="0" applyFont="1" applyFill="1" applyBorder="1" applyAlignment="1">
      <alignment horizontal="center" vertical="center"/>
    </xf>
    <xf numFmtId="0" fontId="41" fillId="12" borderId="16" xfId="0" applyFont="1" applyFill="1" applyBorder="1" applyAlignment="1">
      <alignment horizontal="center" vertical="center"/>
    </xf>
    <xf numFmtId="0" fontId="41" fillId="12" borderId="7" xfId="0" applyFont="1" applyFill="1" applyBorder="1" applyAlignment="1">
      <alignment horizontal="center" vertical="center"/>
    </xf>
    <xf numFmtId="0" fontId="41" fillId="12" borderId="8" xfId="0" applyFont="1" applyFill="1" applyBorder="1" applyAlignment="1">
      <alignment horizontal="center" vertical="center"/>
    </xf>
    <xf numFmtId="0" fontId="36" fillId="0" borderId="11" xfId="0" applyFont="1" applyBorder="1" applyAlignment="1">
      <alignment horizontal="center" vertical="center"/>
    </xf>
    <xf numFmtId="0" fontId="36" fillId="0" borderId="32" xfId="0" applyFont="1" applyBorder="1" applyAlignment="1">
      <alignment horizontal="center" vertical="center"/>
    </xf>
    <xf numFmtId="164" fontId="52" fillId="23" borderId="2" xfId="0" applyNumberFormat="1" applyFont="1" applyFill="1" applyBorder="1" applyAlignment="1" applyProtection="1">
      <alignment horizontal="center" vertical="center" wrapText="1"/>
    </xf>
    <xf numFmtId="0" fontId="60" fillId="23" borderId="2" xfId="0" applyFont="1" applyFill="1" applyBorder="1" applyAlignment="1">
      <alignment horizontal="center" vertical="center" wrapText="1"/>
    </xf>
    <xf numFmtId="0" fontId="60" fillId="23" borderId="5" xfId="0" applyFont="1" applyFill="1" applyBorder="1" applyAlignment="1">
      <alignment horizontal="center" vertical="center" wrapText="1"/>
    </xf>
    <xf numFmtId="164" fontId="52" fillId="23" borderId="10" xfId="0" applyNumberFormat="1" applyFont="1" applyFill="1" applyBorder="1" applyAlignment="1" applyProtection="1">
      <alignment horizontal="center" vertical="center" wrapText="1"/>
    </xf>
    <xf numFmtId="0" fontId="60" fillId="23" borderId="10" xfId="0" applyFont="1" applyFill="1" applyBorder="1" applyAlignment="1">
      <alignment horizontal="center" vertical="center" wrapText="1"/>
    </xf>
    <xf numFmtId="0" fontId="60" fillId="23" borderId="6" xfId="0" applyFont="1" applyFill="1" applyBorder="1" applyAlignment="1">
      <alignment horizontal="center" vertical="center" wrapText="1"/>
    </xf>
    <xf numFmtId="164" fontId="52" fillId="23" borderId="32" xfId="0" applyNumberFormat="1" applyFont="1" applyFill="1" applyBorder="1" applyAlignment="1" applyProtection="1">
      <alignment horizontal="center" vertical="center" wrapText="1"/>
    </xf>
    <xf numFmtId="164" fontId="52" fillId="23" borderId="33" xfId="0" applyNumberFormat="1" applyFont="1" applyFill="1" applyBorder="1" applyAlignment="1" applyProtection="1">
      <alignment horizontal="center" vertical="center" wrapText="1"/>
    </xf>
    <xf numFmtId="0" fontId="15" fillId="21" borderId="25" xfId="0" applyFont="1" applyFill="1" applyBorder="1" applyAlignment="1" applyProtection="1">
      <alignment horizontal="center" vertical="center"/>
    </xf>
    <xf numFmtId="0" fontId="15" fillId="21" borderId="24" xfId="0" applyFont="1" applyFill="1" applyBorder="1" applyAlignment="1" applyProtection="1">
      <alignment horizontal="center" vertical="center"/>
    </xf>
    <xf numFmtId="0" fontId="15" fillId="21" borderId="21" xfId="0" applyFont="1" applyFill="1" applyBorder="1" applyAlignment="1" applyProtection="1">
      <alignment horizontal="center" vertical="center"/>
    </xf>
    <xf numFmtId="0" fontId="15" fillId="21" borderId="29" xfId="0" applyFont="1" applyFill="1" applyBorder="1" applyAlignment="1" applyProtection="1">
      <alignment horizontal="center" vertical="center"/>
    </xf>
    <xf numFmtId="0" fontId="15" fillId="21" borderId="55" xfId="0" applyFont="1" applyFill="1" applyBorder="1" applyAlignment="1" applyProtection="1">
      <alignment horizontal="center" vertical="center"/>
    </xf>
    <xf numFmtId="0" fontId="15" fillId="21" borderId="23" xfId="0" applyFont="1" applyFill="1" applyBorder="1" applyAlignment="1" applyProtection="1">
      <alignment horizontal="center" vertical="center"/>
    </xf>
    <xf numFmtId="0" fontId="52" fillId="23" borderId="2" xfId="0" applyFont="1" applyFill="1" applyBorder="1" applyAlignment="1" applyProtection="1">
      <alignment horizontal="center" vertical="center" wrapText="1"/>
    </xf>
    <xf numFmtId="0" fontId="36" fillId="21" borderId="64" xfId="0" applyFont="1" applyFill="1" applyBorder="1" applyAlignment="1" applyProtection="1">
      <alignment horizontal="center" vertical="center" wrapText="1"/>
    </xf>
    <xf numFmtId="0" fontId="46"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36" fillId="21" borderId="32" xfId="0" applyFont="1" applyFill="1" applyBorder="1" applyAlignment="1" applyProtection="1">
      <alignment horizontal="center" vertical="center"/>
    </xf>
    <xf numFmtId="0" fontId="36" fillId="21" borderId="2" xfId="0" applyFont="1" applyFill="1" applyBorder="1" applyAlignment="1" applyProtection="1">
      <alignment horizontal="center" vertical="center"/>
    </xf>
    <xf numFmtId="0" fontId="36" fillId="21" borderId="5" xfId="0" applyFont="1" applyFill="1" applyBorder="1" applyAlignment="1" applyProtection="1">
      <alignment horizontal="center" vertical="center"/>
    </xf>
    <xf numFmtId="49" fontId="36" fillId="21" borderId="50" xfId="0" applyNumberFormat="1" applyFont="1" applyFill="1" applyBorder="1" applyAlignment="1" applyProtection="1">
      <alignment horizontal="center" vertical="center" wrapText="1"/>
    </xf>
    <xf numFmtId="0" fontId="46" fillId="0" borderId="27" xfId="0" applyFont="1" applyBorder="1" applyAlignment="1">
      <alignment horizontal="center" vertical="center" wrapText="1"/>
    </xf>
    <xf numFmtId="0" fontId="46" fillId="0" borderId="49" xfId="0" applyFont="1" applyBorder="1" applyAlignment="1">
      <alignment horizontal="center" vertical="center" wrapText="1"/>
    </xf>
    <xf numFmtId="0" fontId="52" fillId="23" borderId="32" xfId="0" applyFont="1" applyFill="1" applyBorder="1" applyAlignment="1" applyProtection="1">
      <alignment horizontal="center" vertical="center" wrapText="1"/>
    </xf>
    <xf numFmtId="1" fontId="52" fillId="23" borderId="2" xfId="0" applyNumberFormat="1" applyFont="1" applyFill="1" applyBorder="1" applyAlignment="1" applyProtection="1">
      <alignment horizontal="center" vertical="center" wrapText="1"/>
    </xf>
    <xf numFmtId="1" fontId="60" fillId="23" borderId="2" xfId="0" applyNumberFormat="1" applyFont="1" applyFill="1" applyBorder="1" applyAlignment="1">
      <alignment horizontal="center" vertical="center" wrapText="1"/>
    </xf>
    <xf numFmtId="1" fontId="60" fillId="23" borderId="5" xfId="0" applyNumberFormat="1" applyFont="1" applyFill="1" applyBorder="1" applyAlignment="1">
      <alignment horizontal="center" vertical="center" wrapText="1"/>
    </xf>
    <xf numFmtId="0" fontId="16" fillId="12" borderId="25" xfId="0" applyFont="1" applyFill="1" applyBorder="1" applyAlignment="1">
      <alignment horizontal="center" vertical="center"/>
    </xf>
    <xf numFmtId="0" fontId="16" fillId="12" borderId="26" xfId="0" applyFont="1" applyFill="1" applyBorder="1" applyAlignment="1">
      <alignment horizontal="center" vertical="center"/>
    </xf>
    <xf numFmtId="0" fontId="16" fillId="12" borderId="24" xfId="0" applyFont="1" applyFill="1" applyBorder="1" applyAlignment="1">
      <alignment horizontal="center" vertical="center"/>
    </xf>
    <xf numFmtId="0" fontId="16" fillId="12" borderId="55"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23" xfId="0" applyFont="1" applyFill="1" applyBorder="1" applyAlignment="1">
      <alignment horizontal="center" vertical="center"/>
    </xf>
    <xf numFmtId="3" fontId="52" fillId="23" borderId="20" xfId="0" applyNumberFormat="1" applyFont="1" applyFill="1" applyBorder="1" applyAlignment="1" applyProtection="1">
      <alignment horizontal="center" vertical="center" wrapText="1"/>
    </xf>
    <xf numFmtId="0" fontId="60" fillId="23" borderId="27" xfId="0" applyFont="1" applyFill="1" applyBorder="1" applyAlignment="1">
      <alignment horizontal="center" vertical="center" wrapText="1"/>
    </xf>
    <xf numFmtId="0" fontId="60" fillId="23" borderId="1" xfId="0" applyFont="1" applyFill="1" applyBorder="1" applyAlignment="1">
      <alignment horizontal="center" vertical="center" wrapText="1"/>
    </xf>
    <xf numFmtId="164" fontId="52" fillId="23" borderId="20" xfId="0" applyNumberFormat="1" applyFont="1" applyFill="1" applyBorder="1" applyAlignment="1" applyProtection="1">
      <alignment horizontal="center" vertical="center" wrapText="1"/>
    </xf>
    <xf numFmtId="14" fontId="52" fillId="23" borderId="34" xfId="0" applyNumberFormat="1" applyFont="1" applyFill="1" applyBorder="1" applyAlignment="1" applyProtection="1">
      <alignment horizontal="center" vertical="center" wrapText="1"/>
    </xf>
    <xf numFmtId="0" fontId="60" fillId="23" borderId="60" xfId="0" applyFont="1" applyFill="1" applyBorder="1" applyAlignment="1">
      <alignment horizontal="center" vertical="center" wrapText="1"/>
    </xf>
    <xf numFmtId="0" fontId="60" fillId="23" borderId="51" xfId="0" applyFont="1" applyFill="1" applyBorder="1" applyAlignment="1">
      <alignment horizontal="center" vertical="center" wrapText="1"/>
    </xf>
    <xf numFmtId="0" fontId="36" fillId="23" borderId="53" xfId="0" applyFont="1" applyFill="1" applyBorder="1" applyAlignment="1" applyProtection="1">
      <alignment horizontal="center" vertical="center" wrapText="1"/>
    </xf>
    <xf numFmtId="0" fontId="36" fillId="23" borderId="60" xfId="0" applyFont="1" applyFill="1" applyBorder="1" applyAlignment="1" applyProtection="1">
      <alignment horizontal="center" vertical="center" wrapText="1"/>
    </xf>
    <xf numFmtId="0" fontId="36" fillId="23" borderId="56" xfId="0" applyFont="1" applyFill="1" applyBorder="1" applyAlignment="1" applyProtection="1">
      <alignment horizontal="center" vertical="center" wrapText="1"/>
    </xf>
    <xf numFmtId="0" fontId="52" fillId="23" borderId="20" xfId="0" applyFont="1" applyFill="1" applyBorder="1" applyAlignment="1" applyProtection="1">
      <alignment horizontal="center" vertical="center"/>
    </xf>
    <xf numFmtId="0" fontId="52" fillId="23" borderId="27" xfId="0" applyFont="1" applyFill="1" applyBorder="1" applyAlignment="1" applyProtection="1">
      <alignment horizontal="center" vertical="center"/>
    </xf>
    <xf numFmtId="0" fontId="52" fillId="23" borderId="49" xfId="0" applyFont="1" applyFill="1" applyBorder="1" applyAlignment="1" applyProtection="1">
      <alignment horizontal="center" vertical="center"/>
    </xf>
    <xf numFmtId="0" fontId="37" fillId="8" borderId="15" xfId="0" applyFont="1" applyFill="1" applyBorder="1" applyAlignment="1">
      <alignment horizontal="center" vertical="center"/>
    </xf>
    <xf numFmtId="0" fontId="37" fillId="8" borderId="17" xfId="0" applyFont="1" applyFill="1" applyBorder="1" applyAlignment="1">
      <alignment horizontal="center" vertical="center"/>
    </xf>
    <xf numFmtId="0" fontId="37" fillId="8" borderId="16" xfId="0" applyFont="1" applyFill="1" applyBorder="1" applyAlignment="1">
      <alignment horizontal="center" vertical="center"/>
    </xf>
    <xf numFmtId="0" fontId="36" fillId="21" borderId="52" xfId="0" applyFont="1" applyFill="1" applyBorder="1" applyAlignment="1" applyProtection="1">
      <alignment horizontal="center" vertical="center" wrapText="1"/>
    </xf>
    <xf numFmtId="0" fontId="36" fillId="21" borderId="61" xfId="0" applyFont="1" applyFill="1" applyBorder="1" applyAlignment="1" applyProtection="1">
      <alignment horizontal="center" vertical="center" wrapText="1"/>
    </xf>
    <xf numFmtId="0" fontId="36" fillId="21" borderId="43" xfId="0" applyFont="1" applyFill="1" applyBorder="1" applyAlignment="1" applyProtection="1">
      <alignment horizontal="center" vertical="center" wrapText="1"/>
    </xf>
    <xf numFmtId="3" fontId="36" fillId="21" borderId="50" xfId="0" applyNumberFormat="1" applyFont="1" applyFill="1" applyBorder="1" applyAlignment="1" applyProtection="1">
      <alignment horizontal="center" vertical="center" wrapText="1"/>
    </xf>
    <xf numFmtId="164" fontId="36" fillId="23" borderId="50" xfId="0" applyNumberFormat="1" applyFont="1" applyFill="1" applyBorder="1" applyAlignment="1" applyProtection="1">
      <alignment horizontal="center" vertical="center" wrapText="1"/>
    </xf>
    <xf numFmtId="164" fontId="36" fillId="23" borderId="27" xfId="0" applyNumberFormat="1" applyFont="1" applyFill="1" applyBorder="1" applyAlignment="1" applyProtection="1">
      <alignment horizontal="center" vertical="center" wrapText="1"/>
    </xf>
    <xf numFmtId="164" fontId="36" fillId="23" borderId="49"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0" fontId="60" fillId="23" borderId="49" xfId="0" applyFont="1" applyFill="1" applyBorder="1" applyAlignment="1">
      <alignment horizontal="center" vertical="center" wrapText="1"/>
    </xf>
    <xf numFmtId="0" fontId="60" fillId="23" borderId="56" xfId="0" applyFont="1" applyFill="1" applyBorder="1" applyAlignment="1">
      <alignment horizontal="center" vertical="center" wrapText="1"/>
    </xf>
    <xf numFmtId="164" fontId="52" fillId="23" borderId="1" xfId="0" applyNumberFormat="1" applyFont="1" applyFill="1" applyBorder="1" applyAlignment="1" applyProtection="1">
      <alignment horizontal="center" vertical="center" wrapText="1"/>
    </xf>
    <xf numFmtId="2" fontId="36" fillId="0" borderId="3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wrapText="1"/>
    </xf>
    <xf numFmtId="2" fontId="36" fillId="0" borderId="2" xfId="0" applyNumberFormat="1" applyFont="1" applyFill="1" applyBorder="1" applyAlignment="1">
      <alignment horizontal="center" vertical="center" wrapText="1"/>
    </xf>
    <xf numFmtId="0" fontId="37" fillId="8" borderId="69" xfId="0" applyFont="1" applyFill="1" applyBorder="1" applyAlignment="1">
      <alignment horizontal="center" vertical="center"/>
    </xf>
    <xf numFmtId="0" fontId="37" fillId="8" borderId="42" xfId="0" applyFont="1" applyFill="1" applyBorder="1" applyAlignment="1">
      <alignment horizontal="center" vertical="center"/>
    </xf>
    <xf numFmtId="0" fontId="15" fillId="21" borderId="25" xfId="0" applyFont="1" applyFill="1" applyBorder="1" applyAlignment="1" applyProtection="1">
      <alignment horizontal="center" vertical="center" wrapText="1"/>
    </xf>
    <xf numFmtId="0" fontId="15" fillId="21" borderId="24" xfId="0" applyFont="1" applyFill="1" applyBorder="1" applyAlignment="1" applyProtection="1">
      <alignment horizontal="center" vertical="center" wrapText="1"/>
    </xf>
    <xf numFmtId="0" fontId="15" fillId="21" borderId="21" xfId="0" applyFont="1" applyFill="1" applyBorder="1" applyAlignment="1" applyProtection="1">
      <alignment horizontal="center" vertical="center" wrapText="1"/>
    </xf>
    <xf numFmtId="0" fontId="15" fillId="21" borderId="29" xfId="0" applyFont="1" applyFill="1" applyBorder="1" applyAlignment="1" applyProtection="1">
      <alignment horizontal="center" vertical="center" wrapText="1"/>
    </xf>
    <xf numFmtId="0" fontId="15" fillId="21" borderId="55" xfId="0" applyFont="1" applyFill="1" applyBorder="1" applyAlignment="1" applyProtection="1">
      <alignment horizontal="center" vertical="center" wrapText="1"/>
    </xf>
    <xf numFmtId="0" fontId="15" fillId="21" borderId="23" xfId="0" applyFont="1" applyFill="1" applyBorder="1" applyAlignment="1" applyProtection="1">
      <alignment horizontal="center" vertical="center" wrapText="1"/>
    </xf>
    <xf numFmtId="0" fontId="36" fillId="21" borderId="50" xfId="0" applyFont="1" applyFill="1" applyBorder="1" applyAlignment="1" applyProtection="1">
      <alignment horizontal="center" vertical="center" wrapText="1"/>
    </xf>
    <xf numFmtId="0" fontId="52" fillId="23" borderId="50" xfId="0" applyFont="1" applyFill="1" applyBorder="1" applyAlignment="1" applyProtection="1">
      <alignment horizontal="center" vertical="center" wrapText="1"/>
    </xf>
    <xf numFmtId="164" fontId="52" fillId="23" borderId="50" xfId="0" applyNumberFormat="1" applyFont="1" applyFill="1" applyBorder="1" applyAlignment="1" applyProtection="1">
      <alignment horizontal="center" vertical="center" wrapText="1"/>
    </xf>
    <xf numFmtId="0" fontId="52" fillId="23" borderId="53" xfId="0" applyFont="1" applyFill="1" applyBorder="1" applyAlignment="1" applyProtection="1">
      <alignment horizontal="center" vertical="center" wrapText="1"/>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4" xfId="0" applyFont="1" applyFill="1" applyBorder="1" applyAlignment="1">
      <alignment horizontal="center" vertical="center"/>
    </xf>
    <xf numFmtId="0" fontId="37" fillId="8" borderId="55"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3" xfId="0" applyFont="1" applyFill="1" applyBorder="1" applyAlignment="1">
      <alignment horizontal="center" vertical="center"/>
    </xf>
    <xf numFmtId="164" fontId="52" fillId="23" borderId="20" xfId="0" applyNumberFormat="1" applyFont="1" applyFill="1" applyBorder="1" applyAlignment="1" applyProtection="1">
      <alignment horizontal="center" vertical="center"/>
    </xf>
    <xf numFmtId="164" fontId="52" fillId="23" borderId="27" xfId="0" applyNumberFormat="1" applyFont="1" applyFill="1" applyBorder="1" applyAlignment="1" applyProtection="1">
      <alignment horizontal="center" vertical="center"/>
    </xf>
    <xf numFmtId="164" fontId="52" fillId="23" borderId="49" xfId="0" applyNumberFormat="1" applyFont="1" applyFill="1" applyBorder="1" applyAlignment="1" applyProtection="1">
      <alignment horizontal="center" vertical="center"/>
    </xf>
    <xf numFmtId="0" fontId="52" fillId="23" borderId="34" xfId="0" applyFont="1" applyFill="1" applyBorder="1" applyAlignment="1" applyProtection="1">
      <alignment horizontal="center" vertical="center"/>
    </xf>
    <xf numFmtId="0" fontId="52" fillId="23" borderId="60" xfId="0" applyFont="1" applyFill="1" applyBorder="1" applyAlignment="1" applyProtection="1">
      <alignment horizontal="center" vertical="center"/>
    </xf>
    <xf numFmtId="0" fontId="52" fillId="23" borderId="56" xfId="0" applyFont="1" applyFill="1" applyBorder="1" applyAlignment="1" applyProtection="1">
      <alignment horizontal="center" vertical="center"/>
    </xf>
    <xf numFmtId="14" fontId="52" fillId="23" borderId="53" xfId="0" applyNumberFormat="1" applyFont="1" applyFill="1" applyBorder="1" applyAlignment="1" applyProtection="1">
      <alignment horizontal="center" vertical="center"/>
    </xf>
    <xf numFmtId="14" fontId="52" fillId="23" borderId="60" xfId="0" applyNumberFormat="1" applyFont="1" applyFill="1" applyBorder="1" applyAlignment="1" applyProtection="1">
      <alignment horizontal="center" vertical="center"/>
    </xf>
    <xf numFmtId="14" fontId="52" fillId="23" borderId="51" xfId="0" applyNumberFormat="1" applyFont="1" applyFill="1" applyBorder="1" applyAlignment="1" applyProtection="1">
      <alignment horizontal="center" vertical="center"/>
    </xf>
    <xf numFmtId="0" fontId="52" fillId="23" borderId="2" xfId="0" applyFont="1" applyFill="1" applyBorder="1" applyAlignment="1" applyProtection="1">
      <alignment horizontal="center" vertical="center"/>
    </xf>
    <xf numFmtId="164" fontId="52" fillId="23" borderId="1" xfId="0" applyNumberFormat="1" applyFont="1" applyFill="1" applyBorder="1" applyAlignment="1" applyProtection="1">
      <alignment horizontal="center" vertical="center"/>
    </xf>
    <xf numFmtId="14" fontId="52" fillId="23" borderId="34" xfId="0" applyNumberFormat="1" applyFont="1" applyFill="1" applyBorder="1" applyAlignment="1" applyProtection="1">
      <alignment horizontal="center" vertical="center"/>
    </xf>
    <xf numFmtId="0" fontId="36" fillId="21" borderId="50" xfId="0" applyFont="1" applyFill="1" applyBorder="1" applyAlignment="1" applyProtection="1">
      <alignment horizontal="center" vertical="center"/>
    </xf>
    <xf numFmtId="0" fontId="36" fillId="21" borderId="27" xfId="0" applyFont="1" applyFill="1" applyBorder="1" applyAlignment="1" applyProtection="1">
      <alignment horizontal="center" vertical="center"/>
    </xf>
    <xf numFmtId="0" fontId="36" fillId="21" borderId="49" xfId="0" applyFont="1" applyFill="1" applyBorder="1" applyAlignment="1" applyProtection="1">
      <alignment horizontal="center" vertical="center"/>
    </xf>
    <xf numFmtId="3" fontId="36" fillId="21" borderId="63" xfId="0" applyNumberFormat="1" applyFont="1" applyFill="1" applyBorder="1" applyAlignment="1" applyProtection="1">
      <alignment horizontal="center" vertical="center" wrapText="1"/>
    </xf>
    <xf numFmtId="0" fontId="46" fillId="0" borderId="70" xfId="0" applyFont="1" applyBorder="1" applyAlignment="1">
      <alignment horizontal="center" vertical="center" wrapText="1"/>
    </xf>
    <xf numFmtId="0" fontId="46" fillId="0" borderId="68" xfId="0" applyFont="1" applyBorder="1" applyAlignment="1">
      <alignment horizontal="center" vertical="center" wrapText="1"/>
    </xf>
    <xf numFmtId="0" fontId="52" fillId="23" borderId="32" xfId="0" applyFont="1" applyFill="1" applyBorder="1" applyAlignment="1" applyProtection="1">
      <alignment horizontal="center" vertical="center"/>
    </xf>
    <xf numFmtId="164" fontId="52" fillId="23" borderId="50" xfId="0" applyNumberFormat="1" applyFont="1" applyFill="1" applyBorder="1" applyAlignment="1" applyProtection="1">
      <alignment horizontal="center" vertical="center"/>
    </xf>
    <xf numFmtId="0" fontId="37" fillId="8" borderId="33"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20" borderId="11" xfId="0" applyFont="1" applyFill="1" applyBorder="1" applyAlignment="1" applyProtection="1">
      <alignment horizontal="center" vertical="center" wrapText="1"/>
    </xf>
    <xf numFmtId="0" fontId="37" fillId="20" borderId="12" xfId="0" applyFont="1" applyFill="1" applyBorder="1" applyAlignment="1" applyProtection="1">
      <alignment horizontal="center" vertical="center" wrapText="1"/>
    </xf>
    <xf numFmtId="0" fontId="37" fillId="20" borderId="32" xfId="0" applyFont="1" applyFill="1" applyBorder="1" applyAlignment="1" applyProtection="1">
      <alignment horizontal="center" vertical="center" wrapText="1"/>
    </xf>
    <xf numFmtId="0" fontId="37"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6" xfId="0" applyFont="1" applyFill="1" applyBorder="1" applyAlignment="1" applyProtection="1">
      <alignment horizontal="center" vertical="center" wrapText="1"/>
    </xf>
    <xf numFmtId="0" fontId="37" fillId="20" borderId="38" xfId="0" applyFont="1" applyFill="1" applyBorder="1" applyAlignment="1" applyProtection="1">
      <alignment horizontal="center" vertical="center"/>
    </xf>
    <xf numFmtId="0" fontId="37" fillId="20" borderId="67" xfId="0" applyFont="1" applyFill="1" applyBorder="1" applyAlignment="1" applyProtection="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12" borderId="15"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37" fillId="20" borderId="25" xfId="0" applyFont="1" applyFill="1" applyBorder="1" applyAlignment="1" applyProtection="1">
      <alignment horizontal="center" vertical="center" wrapText="1"/>
    </xf>
    <xf numFmtId="0" fontId="37" fillId="20" borderId="24" xfId="0" applyFont="1" applyFill="1" applyBorder="1" applyAlignment="1" applyProtection="1">
      <alignment horizontal="center" vertical="center" wrapText="1"/>
    </xf>
    <xf numFmtId="0" fontId="37" fillId="20" borderId="55" xfId="0" applyFont="1" applyFill="1" applyBorder="1" applyAlignment="1" applyProtection="1">
      <alignment horizontal="center" vertical="center" wrapText="1"/>
    </xf>
    <xf numFmtId="0" fontId="37" fillId="20" borderId="23" xfId="0" applyFont="1" applyFill="1" applyBorder="1" applyAlignment="1" applyProtection="1">
      <alignment horizontal="center" vertical="center" wrapText="1"/>
    </xf>
    <xf numFmtId="0" fontId="37" fillId="8" borderId="32" xfId="0" applyFont="1" applyFill="1" applyBorder="1" applyAlignment="1">
      <alignment horizontal="center" vertical="center" wrapText="1"/>
    </xf>
    <xf numFmtId="0" fontId="37" fillId="8" borderId="5" xfId="0" applyFont="1" applyFill="1" applyBorder="1" applyAlignment="1">
      <alignment horizontal="center" vertical="center" wrapText="1"/>
    </xf>
    <xf numFmtId="2" fontId="37" fillId="8" borderId="33"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0" fontId="16" fillId="12" borderId="25"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55" xfId="0" applyFont="1" applyFill="1" applyBorder="1" applyAlignment="1" applyProtection="1">
      <alignment horizontal="center" vertical="center"/>
    </xf>
    <xf numFmtId="0" fontId="16" fillId="12" borderId="28" xfId="0" applyFont="1" applyFill="1" applyBorder="1" applyAlignment="1" applyProtection="1">
      <alignment horizontal="center" vertical="center"/>
    </xf>
    <xf numFmtId="0" fontId="16" fillId="12" borderId="23" xfId="0" applyFont="1" applyFill="1" applyBorder="1" applyAlignment="1" applyProtection="1">
      <alignment horizontal="center" vertical="center"/>
    </xf>
    <xf numFmtId="0" fontId="65" fillId="0" borderId="0" xfId="0" applyFont="1" applyBorder="1" applyAlignment="1">
      <alignment horizontal="center" vertical="top" wrapText="1"/>
    </xf>
    <xf numFmtId="0" fontId="16" fillId="12" borderId="25"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wrapText="1"/>
    </xf>
    <xf numFmtId="0" fontId="16" fillId="12" borderId="24" xfId="0" applyFont="1" applyFill="1" applyBorder="1" applyAlignment="1" applyProtection="1">
      <alignment horizontal="center" vertical="center" wrapText="1"/>
    </xf>
    <xf numFmtId="0" fontId="16" fillId="12" borderId="55" xfId="0" applyFont="1" applyFill="1" applyBorder="1" applyAlignment="1" applyProtection="1">
      <alignment horizontal="center" vertical="center" wrapText="1"/>
    </xf>
    <xf numFmtId="0" fontId="16" fillId="12" borderId="28" xfId="0" applyFont="1" applyFill="1" applyBorder="1" applyAlignment="1" applyProtection="1">
      <alignment horizontal="center" vertical="center" wrapText="1"/>
    </xf>
    <xf numFmtId="0" fontId="16" fillId="12" borderId="23" xfId="0" applyFont="1" applyFill="1" applyBorder="1" applyAlignment="1" applyProtection="1">
      <alignment horizontal="center" vertical="center" wrapText="1"/>
    </xf>
    <xf numFmtId="0" fontId="16" fillId="12" borderId="1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16" fillId="12" borderId="33" xfId="0" applyFont="1" applyFill="1" applyBorder="1" applyAlignment="1" applyProtection="1">
      <alignment horizontal="center" vertical="center" wrapText="1"/>
    </xf>
    <xf numFmtId="0" fontId="16" fillId="12" borderId="12" xfId="0" applyFont="1" applyFill="1" applyBorder="1" applyAlignment="1" applyProtection="1">
      <alignment horizontal="center" vertical="center" wrapText="1"/>
    </xf>
    <xf numFmtId="0" fontId="16" fillId="12" borderId="5" xfId="0" applyFont="1" applyFill="1" applyBorder="1" applyAlignment="1" applyProtection="1">
      <alignment horizontal="center" vertical="center" wrapText="1"/>
    </xf>
    <xf numFmtId="0" fontId="16" fillId="12" borderId="6" xfId="0" applyFont="1" applyFill="1" applyBorder="1" applyAlignment="1" applyProtection="1">
      <alignment horizontal="center" vertical="center" wrapText="1"/>
    </xf>
    <xf numFmtId="0" fontId="37" fillId="8" borderId="11" xfId="0" applyFont="1" applyFill="1" applyBorder="1" applyAlignment="1">
      <alignment horizontal="center" vertical="center" wrapText="1"/>
    </xf>
    <xf numFmtId="0" fontId="37" fillId="8" borderId="12" xfId="0" applyFont="1" applyFill="1" applyBorder="1" applyAlignment="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40" fillId="8" borderId="32" xfId="1" applyNumberFormat="1" applyFont="1" applyFill="1" applyBorder="1" applyAlignment="1" applyProtection="1">
      <alignment horizontal="center" vertical="center" wrapText="1"/>
      <protection hidden="1"/>
    </xf>
    <xf numFmtId="2" fontId="40" fillId="8" borderId="5" xfId="1" applyNumberFormat="1" applyFont="1" applyFill="1" applyBorder="1" applyAlignment="1" applyProtection="1">
      <alignment horizontal="center" vertical="center" wrapText="1"/>
      <protection hidden="1"/>
    </xf>
    <xf numFmtId="2" fontId="37" fillId="8" borderId="32"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 fontId="33" fillId="3" borderId="0" xfId="0" applyNumberFormat="1" applyFont="1" applyFill="1" applyAlignment="1" applyProtection="1">
      <alignment horizontal="left" vertical="center" wrapText="1"/>
      <protection hidden="1"/>
    </xf>
    <xf numFmtId="2" fontId="33" fillId="0" borderId="0" xfId="0" applyNumberFormat="1" applyFont="1" applyBorder="1" applyAlignment="1" applyProtection="1">
      <alignment horizontal="left" vertical="center" wrapText="1"/>
      <protection hidden="1"/>
    </xf>
    <xf numFmtId="164" fontId="33" fillId="3" borderId="0" xfId="0" applyNumberFormat="1" applyFont="1" applyFill="1" applyAlignment="1" applyProtection="1">
      <alignment horizontal="left" vertical="center" wrapText="1"/>
      <protection hidden="1"/>
    </xf>
    <xf numFmtId="0" fontId="33" fillId="0" borderId="0" xfId="0" applyFont="1" applyBorder="1" applyAlignment="1" applyProtection="1">
      <alignment horizontal="right" vertical="center" wrapText="1"/>
      <protection hidden="1"/>
    </xf>
    <xf numFmtId="0" fontId="33" fillId="3" borderId="0" xfId="0" applyFont="1" applyFill="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2" fontId="75" fillId="0" borderId="0" xfId="2" applyFont="1" applyFill="1" applyAlignment="1">
      <alignment horizontal="left" vertical="center"/>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34"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4" fillId="23" borderId="32" xfId="0" applyFont="1" applyFill="1" applyBorder="1" applyAlignment="1" applyProtection="1">
      <alignment horizontal="center" vertical="center" wrapText="1"/>
      <protection hidden="1"/>
    </xf>
    <xf numFmtId="0" fontId="34" fillId="23" borderId="13" xfId="0" applyFont="1" applyFill="1" applyBorder="1" applyAlignment="1" applyProtection="1">
      <alignment horizontal="center" vertical="center" wrapText="1"/>
      <protection hidden="1"/>
    </xf>
    <xf numFmtId="0" fontId="21" fillId="3" borderId="0" xfId="0" applyFont="1" applyFill="1" applyAlignment="1" applyProtection="1">
      <alignment horizontal="justify" vertical="justify" wrapText="1"/>
      <protection hidden="1"/>
    </xf>
    <xf numFmtId="0" fontId="34" fillId="0" borderId="32" xfId="0" applyFont="1" applyFill="1" applyBorder="1" applyAlignment="1" applyProtection="1">
      <alignment horizontal="center" vertical="center" wrapText="1"/>
      <protection hidden="1"/>
    </xf>
    <xf numFmtId="0" fontId="34" fillId="0" borderId="20" xfId="0" applyFont="1" applyFill="1" applyBorder="1" applyAlignment="1" applyProtection="1">
      <alignment horizontal="center" vertical="center" wrapText="1"/>
      <protection hidden="1"/>
    </xf>
    <xf numFmtId="3" fontId="33" fillId="0" borderId="0" xfId="0" applyNumberFormat="1" applyFont="1" applyAlignment="1" applyProtection="1">
      <alignment horizontal="left" vertical="center" wrapText="1"/>
      <protection hidden="1"/>
    </xf>
    <xf numFmtId="2" fontId="21" fillId="0" borderId="0" xfId="0" applyNumberFormat="1" applyFont="1" applyFill="1" applyAlignment="1" applyProtection="1">
      <alignment horizontal="left" vertical="center" wrapText="1"/>
      <protection hidden="1"/>
    </xf>
    <xf numFmtId="2" fontId="33" fillId="3" borderId="22" xfId="0" applyNumberFormat="1" applyFont="1" applyFill="1" applyBorder="1" applyAlignment="1" applyProtection="1">
      <alignment horizontal="center" vertical="center" wrapText="1"/>
      <protection hidden="1"/>
    </xf>
    <xf numFmtId="0" fontId="21" fillId="0" borderId="0" xfId="0" applyFont="1" applyFill="1" applyAlignment="1" applyProtection="1">
      <alignment horizontal="justify" vertical="center" wrapText="1"/>
      <protection hidden="1"/>
    </xf>
    <xf numFmtId="164" fontId="33" fillId="3" borderId="22" xfId="0" applyNumberFormat="1" applyFont="1" applyFill="1" applyBorder="1" applyAlignment="1" applyProtection="1">
      <alignment horizontal="center" vertical="center" wrapText="1"/>
      <protection hidden="1"/>
    </xf>
    <xf numFmtId="0" fontId="34" fillId="0" borderId="0" xfId="0" applyFont="1" applyFill="1" applyAlignment="1" applyProtection="1">
      <alignment horizontal="left" vertical="center" wrapText="1"/>
      <protection hidden="1"/>
    </xf>
    <xf numFmtId="0" fontId="34"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11" xfId="0" applyFont="1" applyBorder="1" applyAlignment="1" applyProtection="1">
      <alignment horizontal="center" vertical="center" wrapText="1"/>
      <protection hidden="1"/>
    </xf>
    <xf numFmtId="0" fontId="34" fillId="0" borderId="59" xfId="0" applyFont="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50" xfId="0" applyFont="1" applyFill="1" applyBorder="1" applyAlignment="1" applyProtection="1">
      <alignment horizontal="center" vertical="center" wrapText="1"/>
      <protection hidden="1"/>
    </xf>
    <xf numFmtId="0" fontId="34" fillId="0" borderId="27"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locked="0" hidden="1"/>
    </xf>
    <xf numFmtId="49" fontId="34" fillId="3" borderId="0" xfId="0" applyNumberFormat="1" applyFont="1" applyFill="1" applyAlignment="1" applyProtection="1">
      <alignment horizontal="right"/>
      <protection hidden="1"/>
    </xf>
    <xf numFmtId="0" fontId="34" fillId="3" borderId="0" xfId="0" applyFont="1" applyFill="1" applyAlignment="1" applyProtection="1">
      <alignment horizontal="left" wrapText="1"/>
      <protection hidden="1"/>
    </xf>
    <xf numFmtId="14" fontId="33" fillId="0" borderId="0" xfId="0" applyNumberFormat="1" applyFont="1" applyAlignment="1" applyProtection="1">
      <alignment horizontal="left"/>
      <protection hidden="1"/>
    </xf>
    <xf numFmtId="0" fontId="34" fillId="0" borderId="0" xfId="0" applyFont="1" applyAlignment="1" applyProtection="1">
      <alignment horizontal="center" wrapText="1"/>
      <protection hidden="1"/>
    </xf>
    <xf numFmtId="0" fontId="33" fillId="0" borderId="0" xfId="0" applyFont="1" applyAlignment="1" applyProtection="1">
      <alignment horizontal="center" vertical="center"/>
      <protection hidden="1"/>
    </xf>
    <xf numFmtId="164" fontId="33" fillId="0" borderId="0" xfId="0" applyNumberFormat="1" applyFont="1" applyAlignment="1" applyProtection="1">
      <alignment horizontal="center" vertical="center"/>
      <protection hidden="1"/>
    </xf>
    <xf numFmtId="0" fontId="33" fillId="0" borderId="28" xfId="0" applyFont="1" applyBorder="1" applyAlignment="1" applyProtection="1">
      <alignment horizontal="center"/>
      <protection hidden="1"/>
    </xf>
    <xf numFmtId="0" fontId="34" fillId="0" borderId="26" xfId="0" applyFont="1" applyBorder="1" applyAlignment="1" applyProtection="1">
      <alignment horizontal="center"/>
      <protection hidden="1"/>
    </xf>
    <xf numFmtId="0" fontId="34" fillId="0" borderId="0" xfId="0" applyFont="1" applyFill="1" applyAlignment="1" applyProtection="1">
      <alignment horizontal="left" vertical="center"/>
      <protection hidden="1"/>
    </xf>
    <xf numFmtId="0" fontId="34" fillId="0" borderId="22" xfId="0" applyFont="1" applyBorder="1" applyAlignment="1" applyProtection="1">
      <alignment horizontal="center" vertical="center" wrapText="1"/>
      <protection hidden="1"/>
    </xf>
    <xf numFmtId="0" fontId="33" fillId="0" borderId="0" xfId="0" applyFont="1" applyAlignment="1" applyProtection="1">
      <alignment horizontal="center" vertical="justify" wrapText="1"/>
      <protection hidden="1"/>
    </xf>
    <xf numFmtId="0" fontId="34" fillId="0" borderId="0" xfId="0" applyFont="1" applyAlignment="1" applyProtection="1">
      <alignment horizontal="left" wrapText="1"/>
      <protection hidden="1"/>
    </xf>
    <xf numFmtId="0" fontId="21" fillId="3" borderId="22" xfId="0" applyFont="1" applyFill="1" applyBorder="1" applyAlignment="1" applyProtection="1">
      <alignment horizontal="left" vertical="center" wrapText="1"/>
      <protection hidden="1"/>
    </xf>
    <xf numFmtId="0" fontId="33" fillId="3" borderId="22" xfId="0" quotePrefix="1" applyFont="1" applyFill="1" applyBorder="1" applyAlignment="1" applyProtection="1">
      <alignment horizontal="center" vertical="center" wrapText="1"/>
      <protection hidden="1"/>
    </xf>
    <xf numFmtId="0" fontId="33" fillId="3" borderId="22"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hidden="1"/>
    </xf>
    <xf numFmtId="2" fontId="75" fillId="25" borderId="22" xfId="2" applyFont="1" applyFill="1" applyBorder="1" applyAlignment="1">
      <alignment vertical="center"/>
      <protection hidden="1"/>
    </xf>
    <xf numFmtId="0" fontId="33" fillId="0" borderId="0" xfId="0" applyFont="1" applyAlignment="1" applyProtection="1">
      <alignment horizontal="center" vertical="center" wrapText="1"/>
      <protection locked="0" hidden="1"/>
    </xf>
    <xf numFmtId="0" fontId="34" fillId="0" borderId="0" xfId="0" applyFont="1" applyAlignment="1" applyProtection="1">
      <alignment horizontal="left" vertical="center"/>
      <protection hidden="1"/>
    </xf>
    <xf numFmtId="0" fontId="33" fillId="3" borderId="7" xfId="0" applyFont="1" applyFill="1" applyBorder="1" applyAlignment="1" applyProtection="1">
      <alignment horizontal="center" vertical="center" wrapText="1"/>
      <protection hidden="1"/>
    </xf>
    <xf numFmtId="0" fontId="33" fillId="3" borderId="30"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33" fillId="3" borderId="31" xfId="0" applyFont="1" applyFill="1" applyBorder="1" applyAlignment="1" applyProtection="1">
      <alignment horizontal="center" vertical="center" wrapText="1"/>
      <protection hidden="1"/>
    </xf>
    <xf numFmtId="2" fontId="21" fillId="0" borderId="7" xfId="0" applyNumberFormat="1"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12"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4" fillId="0" borderId="7"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23" borderId="65" xfId="0" applyFont="1" applyFill="1" applyBorder="1" applyAlignment="1" applyProtection="1">
      <alignment horizontal="center" vertical="center" wrapText="1"/>
      <protection hidden="1"/>
    </xf>
    <xf numFmtId="0" fontId="34" fillId="23" borderId="60" xfId="0" applyFont="1" applyFill="1" applyBorder="1" applyAlignment="1" applyProtection="1">
      <alignment horizontal="center" vertical="center" wrapText="1"/>
      <protection hidden="1"/>
    </xf>
    <xf numFmtId="0" fontId="34" fillId="3" borderId="0" xfId="0" applyFont="1" applyFill="1" applyAlignment="1" applyProtection="1">
      <alignment horizontal="center" vertical="center"/>
      <protection hidden="1"/>
    </xf>
    <xf numFmtId="0" fontId="21" fillId="0" borderId="0" xfId="0" applyFont="1" applyAlignment="1" applyProtection="1">
      <alignment horizontal="justify" vertical="justify" wrapText="1"/>
      <protection hidden="1"/>
    </xf>
    <xf numFmtId="0" fontId="21" fillId="0" borderId="0" xfId="0" applyFont="1" applyBorder="1" applyAlignment="1" applyProtection="1">
      <alignment horizontal="left" vertical="center" wrapText="1"/>
      <protection hidden="1"/>
    </xf>
    <xf numFmtId="0" fontId="34" fillId="0" borderId="15"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0" fontId="33" fillId="3" borderId="0" xfId="0" applyNumberFormat="1" applyFont="1" applyFill="1" applyAlignment="1" applyProtection="1">
      <alignment horizontal="left" vertical="center" wrapText="1"/>
      <protection hidden="1"/>
    </xf>
    <xf numFmtId="2" fontId="2" fillId="0" borderId="0" xfId="2" applyFont="1" applyFill="1" applyAlignment="1">
      <alignment horizontal="left" vertical="center"/>
      <protection hidden="1"/>
    </xf>
    <xf numFmtId="0" fontId="33" fillId="0" borderId="0" xfId="0" applyFont="1" applyAlignment="1" applyProtection="1">
      <alignment horizontal="justify" vertical="justify" wrapText="1"/>
      <protection hidden="1"/>
    </xf>
    <xf numFmtId="2" fontId="33" fillId="0" borderId="0" xfId="0" applyNumberFormat="1" applyFont="1" applyFill="1" applyAlignment="1" applyProtection="1">
      <alignment horizontal="left" vertical="center" wrapText="1"/>
      <protection hidden="1"/>
    </xf>
    <xf numFmtId="2" fontId="33" fillId="0" borderId="7" xfId="0" applyNumberFormat="1"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33" fillId="0" borderId="7" xfId="0" applyFont="1" applyBorder="1" applyAlignment="1" applyProtection="1">
      <alignment horizontal="center" vertical="center" wrapText="1"/>
      <protection hidden="1"/>
    </xf>
    <xf numFmtId="0" fontId="33" fillId="0" borderId="9"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3" fillId="0" borderId="0" xfId="0" applyFont="1" applyFill="1" applyAlignment="1" applyProtection="1">
      <alignment horizontal="justify" vertical="center" wrapText="1"/>
      <protection hidden="1"/>
    </xf>
    <xf numFmtId="0" fontId="33" fillId="0" borderId="0" xfId="0" applyFont="1" applyAlignment="1" applyProtection="1">
      <alignment horizontal="justify" vertical="center" wrapText="1"/>
      <protection locked="0" hidden="1"/>
    </xf>
    <xf numFmtId="0" fontId="33" fillId="3" borderId="0" xfId="0" applyFont="1" applyFill="1" applyAlignment="1" applyProtection="1">
      <alignment horizontal="justify" vertical="justify" wrapText="1"/>
      <protection hidden="1"/>
    </xf>
    <xf numFmtId="0" fontId="34" fillId="0" borderId="0" xfId="0" applyFont="1" applyAlignment="1" applyProtection="1">
      <alignment horizontal="center" vertical="center"/>
      <protection hidden="1"/>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D9D9D9"/>
      <color rgb="FFFFC000"/>
      <color rgb="FF9BC2E6"/>
      <color rgb="FFDDEBF7"/>
      <color rgb="FF1F4E78"/>
      <color rgb="FFF8F8F8"/>
      <color rgb="FFCCFFCC"/>
      <color rgb="FFFFFFFF"/>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284813136"/>
        <c:axId val="-1284815312"/>
      </c:scatterChart>
      <c:valAx>
        <c:axId val="-1284813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5312"/>
        <c:crosses val="autoZero"/>
        <c:crossBetween val="midCat"/>
      </c:valAx>
      <c:valAx>
        <c:axId val="-1284815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3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230969152"/>
        <c:axId val="-1230981120"/>
      </c:scatterChart>
      <c:valAx>
        <c:axId val="-12309691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81120"/>
        <c:crosses val="autoZero"/>
        <c:crossBetween val="midCat"/>
      </c:valAx>
      <c:valAx>
        <c:axId val="-12309811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691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230980576"/>
        <c:axId val="-1230974048"/>
      </c:scatterChart>
      <c:valAx>
        <c:axId val="-1230980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4048"/>
        <c:crosses val="autoZero"/>
        <c:crossBetween val="midCat"/>
      </c:valAx>
      <c:valAx>
        <c:axId val="-1230974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80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230975680"/>
        <c:axId val="-1230968064"/>
      </c:scatterChart>
      <c:valAx>
        <c:axId val="-1230975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68064"/>
        <c:crosses val="autoZero"/>
        <c:crossBetween val="midCat"/>
      </c:valAx>
      <c:valAx>
        <c:axId val="-1230968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5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230980032"/>
        <c:axId val="-1230978400"/>
      </c:scatterChart>
      <c:valAx>
        <c:axId val="-1230980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8400"/>
        <c:crosses val="autoZero"/>
        <c:crossBetween val="midCat"/>
      </c:valAx>
      <c:valAx>
        <c:axId val="-1230978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80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230970784"/>
        <c:axId val="-1230979488"/>
      </c:scatterChart>
      <c:valAx>
        <c:axId val="-12309707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9488"/>
        <c:crosses val="autoZero"/>
        <c:crossBetween val="midCat"/>
      </c:valAx>
      <c:valAx>
        <c:axId val="-1230979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07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230975136"/>
        <c:axId val="-1230967520"/>
      </c:scatterChart>
      <c:valAx>
        <c:axId val="-1230975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67520"/>
        <c:crosses val="autoZero"/>
        <c:crossBetween val="midCat"/>
      </c:valAx>
      <c:valAx>
        <c:axId val="-1230967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75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284822384"/>
        <c:axId val="-1284810960"/>
      </c:scatterChart>
      <c:valAx>
        <c:axId val="-1284822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0960"/>
        <c:crosses val="autoZero"/>
        <c:crossBetween val="midCat"/>
      </c:valAx>
      <c:valAx>
        <c:axId val="-1284810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22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284814224"/>
        <c:axId val="-1284810416"/>
      </c:scatterChart>
      <c:valAx>
        <c:axId val="-1284814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0416"/>
        <c:crosses val="autoZero"/>
        <c:crossBetween val="midCat"/>
      </c:valAx>
      <c:valAx>
        <c:axId val="-1284810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4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284820208"/>
        <c:axId val="-1284813680"/>
      </c:scatterChart>
      <c:valAx>
        <c:axId val="-1284820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3680"/>
        <c:crosses val="autoZero"/>
        <c:crossBetween val="midCat"/>
      </c:valAx>
      <c:valAx>
        <c:axId val="-1284813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20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284809872"/>
        <c:axId val="-1284823472"/>
      </c:scatterChart>
      <c:valAx>
        <c:axId val="-1284809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23472"/>
        <c:crosses val="autoZero"/>
        <c:crossBetween val="midCat"/>
      </c:valAx>
      <c:valAx>
        <c:axId val="-1284823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09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284818576"/>
        <c:axId val="-1284822928"/>
      </c:scatterChart>
      <c:valAx>
        <c:axId val="-1284818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22928"/>
        <c:crosses val="autoZero"/>
        <c:crossBetween val="midCat"/>
      </c:valAx>
      <c:valAx>
        <c:axId val="-1284822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8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284809328"/>
        <c:axId val="-1284824560"/>
      </c:scatterChart>
      <c:valAx>
        <c:axId val="-1284809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24560"/>
        <c:crosses val="autoZero"/>
        <c:crossBetween val="midCat"/>
      </c:valAx>
      <c:valAx>
        <c:axId val="-1284824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09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284817488"/>
        <c:axId val="-1284816944"/>
      </c:scatterChart>
      <c:valAx>
        <c:axId val="-1284817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6944"/>
        <c:crosses val="autoZero"/>
        <c:crossBetween val="midCat"/>
      </c:valAx>
      <c:valAx>
        <c:axId val="-1284816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7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284816400"/>
        <c:axId val="-1230968608"/>
      </c:scatterChart>
      <c:valAx>
        <c:axId val="-1284816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30968608"/>
        <c:crosses val="autoZero"/>
        <c:crossBetween val="midCat"/>
      </c:valAx>
      <c:valAx>
        <c:axId val="-1230968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84816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377766" y="26062781"/>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1" name="CuadroTexto 5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18277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26278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6278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tabSelected="1" view="pageBreakPreview" zoomScale="80" zoomScaleNormal="60" zoomScaleSheetLayoutView="80" workbookViewId="0">
      <selection activeCell="C4" sqref="C4"/>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7"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161">
        <v>1</v>
      </c>
      <c r="D27" s="161">
        <v>2</v>
      </c>
      <c r="E27" s="161">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128" t="e">
        <f>+AVERAGE(C42:F42)</f>
        <v>#DIV/0!</v>
      </c>
      <c r="D43" s="50"/>
      <c r="E43" s="50"/>
      <c r="F43" s="50"/>
      <c r="G43" s="50"/>
      <c r="H43" s="50"/>
      <c r="I43" s="50"/>
      <c r="J43" s="50"/>
    </row>
    <row r="44" spans="1:11" s="51" customFormat="1" ht="31.5" customHeight="1" thickBot="1" x14ac:dyDescent="0.25">
      <c r="A44" s="50"/>
      <c r="B44" s="67" t="s">
        <v>80</v>
      </c>
      <c r="C44" s="430"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11" t="s">
        <v>395</v>
      </c>
      <c r="B47" s="812"/>
      <c r="C47" s="806" t="s">
        <v>39</v>
      </c>
      <c r="D47" s="807"/>
      <c r="E47" s="808"/>
      <c r="F47" s="50"/>
      <c r="G47" s="50"/>
      <c r="H47" s="50"/>
      <c r="I47" s="50"/>
      <c r="J47" s="50"/>
    </row>
    <row r="48" spans="1:11" s="51" customFormat="1" ht="36.75" customHeight="1" thickBot="1" x14ac:dyDescent="0.25">
      <c r="A48" s="813"/>
      <c r="B48" s="814"/>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miJ7HJTpn02TxKWulq0JDCG4j+EGJicBtYrG2UnAYOGNhft9am0RReSGM2CFPiQJCfHiu88QjHSP7lghIe2mvA==" saltValue="KPBiFfQbKnNX1W9iffkzh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28:A31"/>
    <mergeCell ref="C33:D33"/>
    <mergeCell ref="F33:G33"/>
    <mergeCell ref="A36:J36"/>
    <mergeCell ref="B38:F38"/>
    <mergeCell ref="H38:J38"/>
    <mergeCell ref="H39:J42"/>
    <mergeCell ref="A46:J46"/>
    <mergeCell ref="C47:E47"/>
    <mergeCell ref="G48:H48"/>
    <mergeCell ref="A49:B49"/>
    <mergeCell ref="G49:H49"/>
    <mergeCell ref="A47:B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547"/>
      <c r="D29" s="547"/>
      <c r="E29" s="547"/>
      <c r="F29" s="548"/>
      <c r="G29" s="50"/>
      <c r="H29" s="50"/>
      <c r="I29" s="50"/>
      <c r="J29" s="50"/>
    </row>
    <row r="30" spans="1:11" s="51" customFormat="1" ht="31.5" customHeight="1" x14ac:dyDescent="0.2">
      <c r="A30" s="816"/>
      <c r="B30" s="116" t="s">
        <v>2</v>
      </c>
      <c r="C30" s="547"/>
      <c r="D30" s="547"/>
      <c r="E30" s="547"/>
      <c r="F30" s="548"/>
      <c r="G30" s="50"/>
      <c r="H30" s="50"/>
      <c r="I30" s="50"/>
      <c r="J30" s="50"/>
    </row>
    <row r="31" spans="1:11" s="51" customFormat="1" ht="31.5" customHeight="1" thickBot="1" x14ac:dyDescent="0.25">
      <c r="A31" s="817"/>
      <c r="B31" s="56" t="s">
        <v>0</v>
      </c>
      <c r="C31" s="549"/>
      <c r="D31" s="549"/>
      <c r="E31" s="549"/>
      <c r="F31" s="550"/>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Iq2+04pAiDozM2IW8mLrcR3wMgMwT1I285oxaD5YiDPDGZvrzbOP98/8bEXFb9CtmgXMc9SKzylfo6Z9ClUg==" saltValue="H/9oHmn1xIA75zMtFAZ2j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D+hXnAaQBy+JC1g3qwZC1X55B4GwVAUvi2v1Nd+Ue6bEtLIe2U54dDYUr96JlXSfFQSIU9ZjiWmy4VwiGdzpaw==" saltValue="8DF3jFi94mm9LH/Ln3R43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HODtLQMWrZDbKeCS0h02UOJ+82MNnG+EZ1t9uwGc3wVU6XRbvQfPSNs/VCe0YrVOTv458WpGnKJptSJhEGaVXw==" saltValue="ZcT1L1HO+ZBF0G4BbSBCI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78" t="e">
        <f>VLOOKUP($H$25,'DATOS @'!$V$109:$AA$113,2,FALSE)</f>
        <v>#N/A</v>
      </c>
      <c r="H27" s="879"/>
    </row>
    <row r="28" spans="1:11" s="51" customFormat="1" ht="31.5" customHeight="1" x14ac:dyDescent="0.2">
      <c r="A28" s="815" t="s">
        <v>33</v>
      </c>
      <c r="B28" s="191" t="s">
        <v>0</v>
      </c>
      <c r="C28" s="499"/>
      <c r="D28" s="499"/>
      <c r="E28" s="499"/>
      <c r="F28" s="500"/>
      <c r="G28" s="50"/>
      <c r="H28" s="50"/>
      <c r="I28" s="50"/>
      <c r="J28" s="50"/>
    </row>
    <row r="29" spans="1:11" s="51" customFormat="1" ht="31.5" customHeight="1" x14ac:dyDescent="0.2">
      <c r="A29" s="816"/>
      <c r="B29" s="116" t="s">
        <v>2</v>
      </c>
      <c r="C29" s="501"/>
      <c r="D29" s="501"/>
      <c r="E29" s="501"/>
      <c r="F29" s="502"/>
      <c r="G29" s="50"/>
      <c r="H29" s="50"/>
      <c r="I29" s="50"/>
      <c r="J29" s="50"/>
    </row>
    <row r="30" spans="1:11" s="51" customFormat="1" ht="31.5" customHeight="1" x14ac:dyDescent="0.2">
      <c r="A30" s="816"/>
      <c r="B30" s="116" t="s">
        <v>2</v>
      </c>
      <c r="C30" s="501"/>
      <c r="D30" s="501"/>
      <c r="E30" s="501"/>
      <c r="F30" s="502"/>
      <c r="G30" s="50"/>
      <c r="H30" s="50"/>
      <c r="I30" s="50"/>
      <c r="J30" s="50"/>
    </row>
    <row r="31" spans="1:11" s="51" customFormat="1" ht="31.5" customHeight="1" thickBot="1" x14ac:dyDescent="0.25">
      <c r="A31" s="817"/>
      <c r="B31" s="56" t="s">
        <v>0</v>
      </c>
      <c r="C31" s="503"/>
      <c r="D31" s="503"/>
      <c r="E31" s="503"/>
      <c r="F31" s="50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631"/>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05" t="e">
        <f t="shared" ref="C40:F40" si="0">+AVERAGE(C28,C31)</f>
        <v>#DIV/0!</v>
      </c>
      <c r="D40" s="506" t="e">
        <f t="shared" si="0"/>
        <v>#DIV/0!</v>
      </c>
      <c r="E40" s="506" t="e">
        <f t="shared" si="0"/>
        <v>#DIV/0!</v>
      </c>
      <c r="F40" s="507" t="e">
        <f t="shared" si="0"/>
        <v>#DIV/0!</v>
      </c>
      <c r="G40" s="50"/>
      <c r="H40" s="799"/>
      <c r="I40" s="800"/>
      <c r="J40" s="801"/>
    </row>
    <row r="41" spans="1:11" s="51" customFormat="1" ht="31.5" customHeight="1" x14ac:dyDescent="0.2">
      <c r="A41" s="61"/>
      <c r="B41" s="63"/>
      <c r="C41" s="508" t="e">
        <f t="shared" ref="C41:F41" si="1">+AVERAGE(C29:C30)</f>
        <v>#DIV/0!</v>
      </c>
      <c r="D41" s="86" t="e">
        <f t="shared" si="1"/>
        <v>#DIV/0!</v>
      </c>
      <c r="E41" s="86" t="e">
        <f t="shared" si="1"/>
        <v>#DIV/0!</v>
      </c>
      <c r="F41" s="509" t="e">
        <f t="shared" si="1"/>
        <v>#DIV/0!</v>
      </c>
      <c r="G41" s="50"/>
      <c r="H41" s="799"/>
      <c r="I41" s="800"/>
      <c r="J41" s="801"/>
    </row>
    <row r="42" spans="1:11" s="51" customFormat="1" ht="31.5" customHeight="1" thickBot="1" x14ac:dyDescent="0.25">
      <c r="A42" s="61"/>
      <c r="B42" s="65"/>
      <c r="C42" s="510" t="e">
        <f>+C41-C40</f>
        <v>#DIV/0!</v>
      </c>
      <c r="D42" s="511" t="e">
        <f t="shared" ref="D42:F42" si="2">+D41-D40</f>
        <v>#DIV/0!</v>
      </c>
      <c r="E42" s="511" t="e">
        <f t="shared" si="2"/>
        <v>#DIV/0!</v>
      </c>
      <c r="F42" s="512" t="e">
        <f t="shared" si="2"/>
        <v>#DIV/0!</v>
      </c>
      <c r="G42" s="50"/>
      <c r="H42" s="802"/>
      <c r="I42" s="803"/>
      <c r="J42" s="804"/>
    </row>
    <row r="43" spans="1:11" s="51" customFormat="1" ht="31.5" customHeight="1" thickBot="1" x14ac:dyDescent="0.25">
      <c r="A43" s="50"/>
      <c r="B43" s="66" t="s">
        <v>37</v>
      </c>
      <c r="C43" s="515" t="e">
        <f>+AVERAGE(C42:F42)</f>
        <v>#DIV/0!</v>
      </c>
      <c r="D43" s="50"/>
      <c r="E43" s="50"/>
      <c r="F43" s="50"/>
      <c r="G43" s="50"/>
      <c r="H43" s="50"/>
      <c r="I43" s="50"/>
      <c r="J43" s="50"/>
    </row>
    <row r="44" spans="1:11" s="51" customFormat="1" ht="31.5" customHeight="1" thickBot="1" x14ac:dyDescent="0.25">
      <c r="A44" s="50"/>
      <c r="B44" s="67" t="s">
        <v>80</v>
      </c>
      <c r="C44" s="516"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5"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KD6BnQRzCDqb7xiDgN0WqnNRqchc0PXNlVNhntZzw/CjQlE4RBhQXm+e/Yl1c7lxJK1hTyhcBJXX9XLhxLkp7w==" saltValue="w9L5sbQb79ITxxvHkmnBU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L39" sqref="L3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499"/>
      <c r="D28" s="499"/>
      <c r="E28" s="499"/>
      <c r="F28" s="500"/>
      <c r="G28" s="50"/>
      <c r="H28" s="50"/>
      <c r="I28" s="50"/>
      <c r="J28" s="50"/>
    </row>
    <row r="29" spans="1:11" s="51" customFormat="1" ht="31.5" customHeight="1" x14ac:dyDescent="0.2">
      <c r="A29" s="816"/>
      <c r="B29" s="116" t="s">
        <v>2</v>
      </c>
      <c r="C29" s="501"/>
      <c r="D29" s="501"/>
      <c r="E29" s="501"/>
      <c r="F29" s="502"/>
      <c r="G29" s="50"/>
      <c r="H29" s="50"/>
      <c r="I29" s="50"/>
      <c r="J29" s="50"/>
    </row>
    <row r="30" spans="1:11" s="51" customFormat="1" ht="31.5" customHeight="1" x14ac:dyDescent="0.2">
      <c r="A30" s="816"/>
      <c r="B30" s="116" t="s">
        <v>2</v>
      </c>
      <c r="C30" s="501"/>
      <c r="D30" s="501"/>
      <c r="E30" s="501"/>
      <c r="F30" s="502"/>
      <c r="G30" s="50"/>
      <c r="H30" s="50"/>
      <c r="I30" s="50"/>
      <c r="J30" s="50"/>
    </row>
    <row r="31" spans="1:11" s="51" customFormat="1" ht="31.5" customHeight="1" thickBot="1" x14ac:dyDescent="0.25">
      <c r="A31" s="817"/>
      <c r="B31" s="56" t="s">
        <v>0</v>
      </c>
      <c r="C31" s="503"/>
      <c r="D31" s="503"/>
      <c r="E31" s="503"/>
      <c r="F31" s="50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05" t="e">
        <f t="shared" ref="C40:F40" si="0">+AVERAGE(C28,C31)</f>
        <v>#DIV/0!</v>
      </c>
      <c r="D40" s="506" t="e">
        <f t="shared" si="0"/>
        <v>#DIV/0!</v>
      </c>
      <c r="E40" s="506" t="e">
        <f t="shared" si="0"/>
        <v>#DIV/0!</v>
      </c>
      <c r="F40" s="507" t="e">
        <f t="shared" si="0"/>
        <v>#DIV/0!</v>
      </c>
      <c r="G40" s="50"/>
      <c r="H40" s="799"/>
      <c r="I40" s="800"/>
      <c r="J40" s="801"/>
    </row>
    <row r="41" spans="1:11" s="51" customFormat="1" ht="31.5" customHeight="1" x14ac:dyDescent="0.2">
      <c r="A41" s="61"/>
      <c r="B41" s="63"/>
      <c r="C41" s="508" t="e">
        <f t="shared" ref="C41:F41" si="1">+AVERAGE(C29:C30)</f>
        <v>#DIV/0!</v>
      </c>
      <c r="D41" s="86" t="e">
        <f t="shared" si="1"/>
        <v>#DIV/0!</v>
      </c>
      <c r="E41" s="86" t="e">
        <f t="shared" si="1"/>
        <v>#DIV/0!</v>
      </c>
      <c r="F41" s="509" t="e">
        <f t="shared" si="1"/>
        <v>#DIV/0!</v>
      </c>
      <c r="G41" s="50"/>
      <c r="H41" s="799"/>
      <c r="I41" s="800"/>
      <c r="J41" s="801"/>
    </row>
    <row r="42" spans="1:11" s="51" customFormat="1" ht="31.5" customHeight="1" thickBot="1" x14ac:dyDescent="0.25">
      <c r="A42" s="61"/>
      <c r="B42" s="65"/>
      <c r="C42" s="510" t="e">
        <f>+C41-C40</f>
        <v>#DIV/0!</v>
      </c>
      <c r="D42" s="511" t="e">
        <f t="shared" ref="D42:F42" si="2">+D41-D40</f>
        <v>#DIV/0!</v>
      </c>
      <c r="E42" s="511" t="e">
        <f t="shared" si="2"/>
        <v>#DIV/0!</v>
      </c>
      <c r="F42" s="512" t="e">
        <f t="shared" si="2"/>
        <v>#DIV/0!</v>
      </c>
      <c r="G42" s="50"/>
      <c r="H42" s="802"/>
      <c r="I42" s="803"/>
      <c r="J42" s="804"/>
    </row>
    <row r="43" spans="1:11" s="51" customFormat="1" ht="31.5" customHeight="1" thickBot="1" x14ac:dyDescent="0.25">
      <c r="A43" s="50"/>
      <c r="B43" s="66" t="s">
        <v>37</v>
      </c>
      <c r="C43" s="515" t="e">
        <f>+AVERAGE(C42:F42)</f>
        <v>#DIV/0!</v>
      </c>
      <c r="D43" s="50"/>
      <c r="E43" s="50"/>
      <c r="F43" s="50"/>
      <c r="G43" s="50"/>
      <c r="H43" s="50"/>
      <c r="I43" s="50"/>
      <c r="J43" s="50"/>
    </row>
    <row r="44" spans="1:11" s="51" customFormat="1" ht="31.5" customHeight="1" thickBot="1" x14ac:dyDescent="0.25">
      <c r="A44" s="50"/>
      <c r="B44" s="67" t="s">
        <v>80</v>
      </c>
      <c r="C44" s="516"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x6Z4ra2jbAr/Iir5yVtKk+a4ynDnFayWd/RQfVxtZ5x/pROSqnko/6z/iSJWgusY5Yiw6zIZoG5qABnsTKDtSw==" saltValue="/Lch8Mqvi7LiNYPwTAbP5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3"/>
      <c r="D28" s="523"/>
      <c r="E28" s="523"/>
      <c r="F28" s="524"/>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3"/>
      <c r="D31" s="523"/>
      <c r="E31" s="523"/>
      <c r="F31" s="52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51"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lOJNubCIkSCYmGByo6e/9juxnMW9m8t/Y4Bx6GD+1HcuvAUy5g8vUDyN00OuUFfuUdECzGdF1Q3Esb5z24WxJQ==" saltValue="6wimnR76GpS2GaUSh6UxM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29" sqref="I2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52"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45"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LMwdug4W2vO6P+59NJJPDNHpuL5s5Z5oN8n/e2yhSrgLrKtz8W9dRtGdecHrpLg4KhesBLFYbczOyQw4Zzkr9A==" saltValue="cUXH2J8nTjco9nDB9rJsP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9" sqref="K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52"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PKZ5TXVAr7Yg/YFwGRPLRgcY4CdLd5LS0mLoLN968w0kho31eg1pktCvAJRfrmf+y2pqwdg72gVH35lC/Yawqw==" saltValue="3ymvM6G8cibrxJ/IyO5HG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KJlWCEgjTyWJy6yWTbmY3FI7/Hvr72JBNWQCvE4f1ZmMO14rnh/WpXqOgtACl++Px+D1Z++hZ1ZjnYhq1nBdw==" saltValue="p08PLHuCWlHPQOC7asWI/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1" width="20.7109375" style="215" customWidth="1"/>
    <col min="2" max="2" width="20.140625" style="215" customWidth="1"/>
    <col min="3" max="3" width="19" style="215" customWidth="1"/>
    <col min="4" max="4" width="20.7109375" style="215" customWidth="1"/>
    <col min="5" max="5" width="25.7109375" style="215" customWidth="1"/>
    <col min="6" max="7" width="20.7109375" style="215" customWidth="1"/>
    <col min="8" max="8" width="18.85546875" style="215" customWidth="1"/>
    <col min="9" max="9" width="22.85546875" style="215" customWidth="1"/>
    <col min="10" max="20" width="20.7109375" style="215" customWidth="1"/>
    <col min="21" max="21" width="23.5703125" style="215" customWidth="1"/>
    <col min="22" max="30" width="20.7109375" style="215" customWidth="1"/>
    <col min="31" max="31" width="19.85546875" style="215" bestFit="1" customWidth="1"/>
    <col min="32" max="35" width="15.85546875" style="215" bestFit="1" customWidth="1"/>
    <col min="36" max="40" width="16" style="215" customWidth="1"/>
    <col min="41" max="44" width="10.7109375" style="215" customWidth="1"/>
    <col min="45" max="45" width="16" style="215" bestFit="1" customWidth="1"/>
    <col min="46" max="46" width="15.85546875" style="215" bestFit="1" customWidth="1"/>
    <col min="47" max="47" width="20.7109375" style="215" bestFit="1" customWidth="1"/>
    <col min="48" max="48" width="15.85546875" style="215" bestFit="1" customWidth="1"/>
    <col min="49" max="49" width="15.7109375" style="215"/>
    <col min="50" max="50" width="20" style="215" customWidth="1"/>
    <col min="51" max="52" width="10.7109375" style="215" customWidth="1"/>
    <col min="53" max="16384" width="15.7109375" style="215"/>
  </cols>
  <sheetData>
    <row r="1" spans="2:80" ht="30" customHeight="1" thickBot="1" x14ac:dyDescent="0.3">
      <c r="B1" s="214"/>
      <c r="C1" s="214"/>
      <c r="D1" s="214"/>
      <c r="E1" s="214"/>
      <c r="F1" s="214"/>
      <c r="G1" s="214"/>
      <c r="H1" s="214"/>
      <c r="I1" s="214"/>
      <c r="J1" s="214"/>
      <c r="K1" s="214"/>
      <c r="L1" s="214"/>
      <c r="AP1" s="214"/>
      <c r="AQ1" s="214"/>
      <c r="AR1" s="214"/>
      <c r="AS1" s="214"/>
      <c r="AT1" s="214"/>
      <c r="AU1" s="214"/>
      <c r="AV1" s="214"/>
      <c r="AW1" s="214"/>
      <c r="AX1" s="214"/>
      <c r="AY1" s="214"/>
      <c r="AZ1" s="214"/>
    </row>
    <row r="2" spans="2:80" ht="30" customHeight="1" x14ac:dyDescent="0.25">
      <c r="B2" s="1038" t="s">
        <v>195</v>
      </c>
      <c r="C2" s="1039"/>
      <c r="D2" s="1039"/>
      <c r="E2" s="1039"/>
      <c r="F2" s="1039"/>
      <c r="G2" s="1039"/>
      <c r="H2" s="1039"/>
      <c r="I2" s="1039"/>
      <c r="J2" s="1040"/>
      <c r="K2" s="214"/>
      <c r="L2" s="214"/>
      <c r="M2" s="214"/>
      <c r="AP2" s="214"/>
      <c r="AQ2" s="216"/>
      <c r="AR2" s="214"/>
      <c r="AS2" s="214"/>
      <c r="AT2" s="214"/>
      <c r="AU2" s="214"/>
      <c r="AV2" s="214"/>
      <c r="AW2" s="214"/>
      <c r="AX2" s="214"/>
      <c r="AY2" s="214"/>
      <c r="AZ2" s="214"/>
    </row>
    <row r="3" spans="2:80" ht="30" customHeight="1" thickBot="1" x14ac:dyDescent="0.3">
      <c r="B3" s="1041"/>
      <c r="C3" s="1042"/>
      <c r="D3" s="1042"/>
      <c r="E3" s="1042"/>
      <c r="F3" s="1042"/>
      <c r="G3" s="1042"/>
      <c r="H3" s="1042"/>
      <c r="I3" s="1042"/>
      <c r="J3" s="1043"/>
      <c r="K3" s="214"/>
      <c r="L3" s="214"/>
      <c r="M3" s="214"/>
      <c r="AQ3" s="214"/>
      <c r="AR3" s="214"/>
      <c r="AS3" s="214"/>
      <c r="AT3" s="214"/>
      <c r="AU3" s="214"/>
      <c r="AV3" s="214"/>
      <c r="AW3" s="214"/>
      <c r="AX3" s="214"/>
      <c r="AY3" s="214"/>
      <c r="AZ3" s="214"/>
    </row>
    <row r="4" spans="2:80" ht="30" customHeight="1" x14ac:dyDescent="0.25">
      <c r="B4" s="1052" t="s">
        <v>4</v>
      </c>
      <c r="C4" s="1054" t="s">
        <v>241</v>
      </c>
      <c r="D4" s="1056" t="s">
        <v>383</v>
      </c>
      <c r="E4" s="1056" t="s">
        <v>18</v>
      </c>
      <c r="F4" s="1056" t="s">
        <v>354</v>
      </c>
      <c r="G4" s="1056" t="s">
        <v>332</v>
      </c>
      <c r="H4" s="1056" t="s">
        <v>8</v>
      </c>
      <c r="I4" s="1056" t="s">
        <v>371</v>
      </c>
      <c r="J4" s="1028" t="s">
        <v>367</v>
      </c>
      <c r="K4" s="214"/>
      <c r="L4" s="214"/>
      <c r="M4" s="214"/>
      <c r="AQ4" s="214"/>
      <c r="AR4" s="214"/>
      <c r="AS4" s="214"/>
      <c r="AT4" s="214"/>
      <c r="AU4" s="214"/>
      <c r="AV4" s="214"/>
      <c r="AW4" s="214"/>
      <c r="AX4" s="214"/>
      <c r="AY4" s="214"/>
      <c r="AZ4" s="214"/>
    </row>
    <row r="5" spans="2:80" ht="30" customHeight="1" thickBot="1" x14ac:dyDescent="0.3">
      <c r="B5" s="1053"/>
      <c r="C5" s="1055"/>
      <c r="D5" s="1057"/>
      <c r="E5" s="1057"/>
      <c r="F5" s="1057"/>
      <c r="G5" s="1057"/>
      <c r="H5" s="1057"/>
      <c r="I5" s="1057"/>
      <c r="J5" s="1029"/>
      <c r="K5" s="214"/>
      <c r="L5" s="214"/>
      <c r="M5" s="214"/>
      <c r="AS5" s="214"/>
      <c r="AT5" s="214"/>
      <c r="AU5" s="214"/>
      <c r="AV5" s="214"/>
      <c r="AW5" s="214"/>
      <c r="AX5" s="214"/>
      <c r="AY5" s="214"/>
      <c r="AZ5" s="214"/>
    </row>
    <row r="6" spans="2:80" ht="30" customHeight="1" thickBot="1" x14ac:dyDescent="0.3">
      <c r="B6" s="217"/>
      <c r="C6" s="218"/>
      <c r="D6" s="218"/>
      <c r="E6" s="218"/>
      <c r="F6" s="218"/>
      <c r="G6" s="218"/>
      <c r="H6" s="218"/>
      <c r="I6" s="218"/>
      <c r="J6" s="219"/>
      <c r="M6" s="214"/>
      <c r="N6" s="1044" t="s">
        <v>217</v>
      </c>
      <c r="O6" s="1045"/>
      <c r="P6" s="1045"/>
      <c r="Q6" s="1045"/>
      <c r="R6" s="1045"/>
      <c r="S6" s="1045"/>
      <c r="T6" s="1045"/>
      <c r="U6" s="1045"/>
      <c r="V6" s="1045"/>
      <c r="W6" s="1045"/>
      <c r="X6" s="1045"/>
      <c r="Y6" s="1045"/>
      <c r="Z6" s="1045"/>
      <c r="AA6" s="1046"/>
      <c r="AS6" s="214"/>
      <c r="AT6" s="214"/>
      <c r="AU6" s="214"/>
      <c r="AV6" s="214"/>
      <c r="AW6" s="214"/>
      <c r="AX6" s="220"/>
      <c r="AY6" s="214"/>
      <c r="AZ6" s="214"/>
    </row>
    <row r="7" spans="2:80" s="357" customFormat="1" ht="43.5" customHeight="1" thickBot="1" x14ac:dyDescent="0.3">
      <c r="B7" s="588" t="s">
        <v>201</v>
      </c>
      <c r="C7" s="583"/>
      <c r="D7" s="388"/>
      <c r="E7" s="386"/>
      <c r="F7" s="386"/>
      <c r="G7" s="448" t="s">
        <v>404</v>
      </c>
      <c r="H7" s="388"/>
      <c r="I7" s="386"/>
      <c r="J7" s="561"/>
      <c r="M7" s="389"/>
      <c r="N7" s="1047"/>
      <c r="O7" s="1048"/>
      <c r="P7" s="1048"/>
      <c r="Q7" s="1048"/>
      <c r="R7" s="1048"/>
      <c r="S7" s="1048"/>
      <c r="T7" s="1048"/>
      <c r="U7" s="1048"/>
      <c r="V7" s="1048"/>
      <c r="W7" s="1048"/>
      <c r="X7" s="1048"/>
      <c r="Y7" s="1048"/>
      <c r="Z7" s="1048"/>
      <c r="AA7" s="1049"/>
      <c r="AS7" s="389"/>
      <c r="AT7" s="389"/>
      <c r="AU7" s="389"/>
      <c r="AV7" s="389"/>
      <c r="AW7" s="389"/>
      <c r="AX7" s="390"/>
      <c r="AY7" s="389"/>
      <c r="AZ7" s="389"/>
    </row>
    <row r="8" spans="2:80" s="394" customFormat="1" ht="30" customHeight="1" x14ac:dyDescent="0.25">
      <c r="B8" s="589" t="s">
        <v>202</v>
      </c>
      <c r="C8" s="584">
        <f>$C$7</f>
        <v>0</v>
      </c>
      <c r="D8" s="391">
        <f>$D$7</f>
        <v>0</v>
      </c>
      <c r="E8" s="221">
        <f>$E$7</f>
        <v>0</v>
      </c>
      <c r="F8" s="221">
        <f>$F$7</f>
        <v>0</v>
      </c>
      <c r="G8" s="222" t="str">
        <f>$G$7</f>
        <v>Laboratorios de calibración masa y volumen de la SIC, avenida carrera 50 # 26-55, int. 2, INM piso 5.</v>
      </c>
      <c r="H8" s="392"/>
      <c r="I8" s="393">
        <f>$I$7</f>
        <v>0</v>
      </c>
      <c r="J8" s="575">
        <f>$J$7</f>
        <v>0</v>
      </c>
      <c r="M8" s="395"/>
      <c r="N8" s="1050" t="s">
        <v>161</v>
      </c>
      <c r="O8" s="1026" t="s">
        <v>21</v>
      </c>
      <c r="P8" s="1026" t="s">
        <v>10</v>
      </c>
      <c r="Q8" s="1026" t="s">
        <v>22</v>
      </c>
      <c r="R8" s="1026" t="s">
        <v>23</v>
      </c>
      <c r="S8" s="1026" t="s">
        <v>14</v>
      </c>
      <c r="T8" s="1026" t="s">
        <v>8</v>
      </c>
      <c r="U8" s="1026" t="s">
        <v>104</v>
      </c>
      <c r="V8" s="1026" t="s">
        <v>105</v>
      </c>
      <c r="W8" s="1026" t="s">
        <v>106</v>
      </c>
      <c r="X8" s="1026" t="s">
        <v>356</v>
      </c>
      <c r="Y8" s="1026" t="s">
        <v>357</v>
      </c>
      <c r="Z8" s="1026" t="s">
        <v>358</v>
      </c>
      <c r="AA8" s="993" t="s">
        <v>244</v>
      </c>
      <c r="AB8" s="357"/>
      <c r="AS8" s="395"/>
      <c r="AT8" s="395"/>
      <c r="AU8" s="395"/>
      <c r="AV8" s="395"/>
      <c r="AW8" s="395"/>
      <c r="AX8" s="396"/>
      <c r="AY8" s="395"/>
      <c r="AZ8" s="395"/>
      <c r="CA8" s="357"/>
      <c r="CB8" s="357"/>
    </row>
    <row r="9" spans="2:80" s="394" customFormat="1" ht="30" customHeight="1" thickBot="1" x14ac:dyDescent="0.3">
      <c r="B9" s="589" t="s">
        <v>203</v>
      </c>
      <c r="C9" s="585">
        <f t="shared" ref="C9:C26" si="0">$C$7</f>
        <v>0</v>
      </c>
      <c r="D9" s="418">
        <f t="shared" ref="D9:D26" si="1">$D$7</f>
        <v>0</v>
      </c>
      <c r="E9" s="419">
        <f t="shared" ref="E9:E26" si="2">$E$7</f>
        <v>0</v>
      </c>
      <c r="F9" s="419">
        <f t="shared" ref="F9:F26" si="3">$F$7</f>
        <v>0</v>
      </c>
      <c r="G9" s="420" t="str">
        <f t="shared" ref="G9:G26" si="4">$G$7</f>
        <v>Laboratorios de calibración masa y volumen de la SIC, avenida carrera 50 # 26-55, int. 2, INM piso 5.</v>
      </c>
      <c r="H9" s="397"/>
      <c r="I9" s="421">
        <f t="shared" ref="I9:I26" si="5">$I$7</f>
        <v>0</v>
      </c>
      <c r="J9" s="576">
        <f t="shared" ref="J9:J26" si="6">$J$7</f>
        <v>0</v>
      </c>
      <c r="M9" s="395"/>
      <c r="N9" s="1051"/>
      <c r="O9" s="1027"/>
      <c r="P9" s="1027"/>
      <c r="Q9" s="1027"/>
      <c r="R9" s="1027"/>
      <c r="S9" s="1027"/>
      <c r="T9" s="1027"/>
      <c r="U9" s="1027"/>
      <c r="V9" s="1027"/>
      <c r="W9" s="1027"/>
      <c r="X9" s="1027"/>
      <c r="Y9" s="1027"/>
      <c r="Z9" s="1027"/>
      <c r="AA9" s="994"/>
      <c r="AB9" s="357"/>
      <c r="AS9" s="395"/>
      <c r="AT9" s="395"/>
      <c r="AU9" s="395"/>
      <c r="AV9" s="395"/>
      <c r="AW9" s="395"/>
      <c r="AX9" s="396"/>
      <c r="AY9" s="395"/>
      <c r="AZ9" s="395"/>
      <c r="CA9" s="357"/>
      <c r="CB9" s="357"/>
    </row>
    <row r="10" spans="2:80" s="394" customFormat="1" ht="30" customHeight="1" thickBot="1" x14ac:dyDescent="0.3">
      <c r="B10" s="589" t="s">
        <v>204</v>
      </c>
      <c r="C10" s="585">
        <f t="shared" si="0"/>
        <v>0</v>
      </c>
      <c r="D10" s="418">
        <f t="shared" si="1"/>
        <v>0</v>
      </c>
      <c r="E10" s="419">
        <f t="shared" si="2"/>
        <v>0</v>
      </c>
      <c r="F10" s="419">
        <f t="shared" si="3"/>
        <v>0</v>
      </c>
      <c r="G10" s="420" t="str">
        <f t="shared" si="4"/>
        <v>Laboratorios de calibración masa y volumen de la SIC, avenida carrera 50 # 26-55, int. 2, INM piso 5.</v>
      </c>
      <c r="H10" s="397"/>
      <c r="I10" s="421">
        <f t="shared" si="5"/>
        <v>0</v>
      </c>
      <c r="J10" s="576">
        <f t="shared" si="6"/>
        <v>0</v>
      </c>
      <c r="M10" s="395"/>
      <c r="N10" s="398"/>
      <c r="O10" s="389"/>
      <c r="P10" s="389"/>
      <c r="Q10" s="389"/>
      <c r="R10" s="389"/>
      <c r="S10" s="389"/>
      <c r="T10" s="389"/>
      <c r="U10" s="389"/>
      <c r="V10" s="389"/>
      <c r="W10" s="389"/>
      <c r="X10" s="389"/>
      <c r="Y10" s="389"/>
      <c r="Z10" s="389"/>
      <c r="AA10" s="399"/>
      <c r="AB10" s="357"/>
      <c r="AS10" s="395"/>
      <c r="AT10" s="395"/>
      <c r="AU10" s="395"/>
      <c r="AV10" s="395"/>
      <c r="AW10" s="395"/>
      <c r="AX10" s="396"/>
      <c r="AY10" s="395"/>
      <c r="AZ10" s="395"/>
      <c r="CA10" s="357"/>
      <c r="CB10" s="357"/>
    </row>
    <row r="11" spans="2:80" s="394" customFormat="1" ht="30" customHeight="1" x14ac:dyDescent="0.25">
      <c r="B11" s="589" t="s">
        <v>205</v>
      </c>
      <c r="C11" s="585">
        <f t="shared" si="0"/>
        <v>0</v>
      </c>
      <c r="D11" s="418">
        <f t="shared" si="1"/>
        <v>0</v>
      </c>
      <c r="E11" s="419">
        <f t="shared" si="2"/>
        <v>0</v>
      </c>
      <c r="F11" s="419">
        <f t="shared" si="3"/>
        <v>0</v>
      </c>
      <c r="G11" s="420" t="str">
        <f t="shared" si="4"/>
        <v>Laboratorios de calibración masa y volumen de la SIC, avenida carrera 50 # 26-55, int. 2, INM piso 5.</v>
      </c>
      <c r="H11" s="397"/>
      <c r="I11" s="421">
        <f t="shared" si="5"/>
        <v>0</v>
      </c>
      <c r="J11" s="576">
        <f t="shared" si="6"/>
        <v>0</v>
      </c>
      <c r="M11" s="395"/>
      <c r="N11" s="226" t="s">
        <v>128</v>
      </c>
      <c r="O11" s="370" t="s">
        <v>110</v>
      </c>
      <c r="P11" s="370" t="s">
        <v>78</v>
      </c>
      <c r="Q11" s="370">
        <v>27129360</v>
      </c>
      <c r="R11" s="370" t="s">
        <v>82</v>
      </c>
      <c r="S11" s="370" t="s">
        <v>236</v>
      </c>
      <c r="T11" s="369">
        <v>43228</v>
      </c>
      <c r="U11" s="370">
        <v>1</v>
      </c>
      <c r="V11" s="370">
        <v>8.9999999999999993E-3</v>
      </c>
      <c r="W11" s="400">
        <v>0.01</v>
      </c>
      <c r="X11" s="401">
        <v>8000</v>
      </c>
      <c r="Y11" s="370">
        <v>30</v>
      </c>
      <c r="Z11" s="113">
        <f t="shared" ref="Z11:Z27" si="7">(0.34848*((751.2+755.4)/2)-0.009*((48.4+57.9)/2)*EXP(0.0612*((19.5+20.7)/2)))/(273.15+((19.5+20.7)/2))</f>
        <v>0.88959332465171137</v>
      </c>
      <c r="AA11" s="402" t="s">
        <v>152</v>
      </c>
      <c r="AB11" s="357"/>
      <c r="AS11" s="395"/>
      <c r="AT11" s="395"/>
      <c r="AU11" s="395"/>
      <c r="AV11" s="395"/>
      <c r="AW11" s="395"/>
      <c r="AX11" s="396"/>
      <c r="AY11" s="395"/>
      <c r="AZ11" s="395"/>
      <c r="CA11" s="357"/>
      <c r="CB11" s="357"/>
    </row>
    <row r="12" spans="2:80" s="394" customFormat="1" ht="30" customHeight="1" x14ac:dyDescent="0.25">
      <c r="B12" s="590" t="s">
        <v>206</v>
      </c>
      <c r="C12" s="585">
        <f t="shared" si="0"/>
        <v>0</v>
      </c>
      <c r="D12" s="418">
        <f t="shared" si="1"/>
        <v>0</v>
      </c>
      <c r="E12" s="419">
        <f t="shared" si="2"/>
        <v>0</v>
      </c>
      <c r="F12" s="419">
        <f t="shared" si="3"/>
        <v>0</v>
      </c>
      <c r="G12" s="420" t="str">
        <f t="shared" si="4"/>
        <v>Laboratorios de calibración masa y volumen de la SIC, avenida carrera 50 # 26-55, int. 2, INM piso 5.</v>
      </c>
      <c r="H12" s="397"/>
      <c r="I12" s="421">
        <f t="shared" si="5"/>
        <v>0</v>
      </c>
      <c r="J12" s="576">
        <f t="shared" si="6"/>
        <v>0</v>
      </c>
      <c r="M12" s="395"/>
      <c r="N12" s="232" t="s">
        <v>129</v>
      </c>
      <c r="O12" s="374" t="s">
        <v>110</v>
      </c>
      <c r="P12" s="374" t="s">
        <v>78</v>
      </c>
      <c r="Q12" s="374">
        <v>27129360</v>
      </c>
      <c r="R12" s="374" t="s">
        <v>83</v>
      </c>
      <c r="S12" s="374" t="s">
        <v>236</v>
      </c>
      <c r="T12" s="373">
        <v>43228</v>
      </c>
      <c r="U12" s="374">
        <v>2</v>
      </c>
      <c r="V12" s="403">
        <v>0.01</v>
      </c>
      <c r="W12" s="374">
        <v>1.2E-2</v>
      </c>
      <c r="X12" s="404">
        <v>8000</v>
      </c>
      <c r="Y12" s="374">
        <v>30</v>
      </c>
      <c r="Z12" s="114">
        <f t="shared" si="7"/>
        <v>0.88959332465171137</v>
      </c>
      <c r="AA12" s="405" t="s">
        <v>152</v>
      </c>
      <c r="AB12" s="357"/>
      <c r="AS12" s="395"/>
      <c r="AT12" s="395"/>
      <c r="AU12" s="395"/>
      <c r="AV12" s="395"/>
      <c r="AW12" s="395"/>
      <c r="AX12" s="396"/>
      <c r="AY12" s="395"/>
      <c r="AZ12" s="395"/>
      <c r="CA12" s="357"/>
      <c r="CB12" s="357"/>
    </row>
    <row r="13" spans="2:80" s="357" customFormat="1" ht="30" customHeight="1" x14ac:dyDescent="0.25">
      <c r="B13" s="591" t="s">
        <v>207</v>
      </c>
      <c r="C13" s="585">
        <f t="shared" si="0"/>
        <v>0</v>
      </c>
      <c r="D13" s="418">
        <f t="shared" si="1"/>
        <v>0</v>
      </c>
      <c r="E13" s="419">
        <f t="shared" si="2"/>
        <v>0</v>
      </c>
      <c r="F13" s="419">
        <f t="shared" si="3"/>
        <v>0</v>
      </c>
      <c r="G13" s="420" t="str">
        <f t="shared" si="4"/>
        <v>Laboratorios de calibración masa y volumen de la SIC, avenida carrera 50 # 26-55, int. 2, INM piso 5.</v>
      </c>
      <c r="H13" s="397"/>
      <c r="I13" s="421">
        <f t="shared" si="5"/>
        <v>0</v>
      </c>
      <c r="J13" s="576">
        <f t="shared" si="6"/>
        <v>0</v>
      </c>
      <c r="M13" s="389"/>
      <c r="N13" s="232" t="s">
        <v>249</v>
      </c>
      <c r="O13" s="374" t="s">
        <v>110</v>
      </c>
      <c r="P13" s="374" t="s">
        <v>78</v>
      </c>
      <c r="Q13" s="374">
        <v>27129360</v>
      </c>
      <c r="R13" s="374" t="s">
        <v>84</v>
      </c>
      <c r="S13" s="374" t="s">
        <v>236</v>
      </c>
      <c r="T13" s="373">
        <v>43228</v>
      </c>
      <c r="U13" s="374">
        <v>2</v>
      </c>
      <c r="V13" s="374">
        <v>1.7000000000000001E-2</v>
      </c>
      <c r="W13" s="374">
        <v>1.2E-2</v>
      </c>
      <c r="X13" s="404">
        <v>8000</v>
      </c>
      <c r="Y13" s="374">
        <v>30</v>
      </c>
      <c r="Z13" s="114">
        <f t="shared" si="7"/>
        <v>0.88959332465171137</v>
      </c>
      <c r="AA13" s="405" t="s">
        <v>152</v>
      </c>
      <c r="AS13" s="396"/>
      <c r="AT13" s="396"/>
      <c r="AU13" s="396"/>
      <c r="AV13" s="396"/>
      <c r="AW13" s="396"/>
      <c r="AX13" s="390"/>
      <c r="AY13" s="389"/>
      <c r="AZ13" s="389"/>
    </row>
    <row r="14" spans="2:80" s="357" customFormat="1" ht="30" customHeight="1" x14ac:dyDescent="0.25">
      <c r="B14" s="590" t="s">
        <v>208</v>
      </c>
      <c r="C14" s="585">
        <f t="shared" si="0"/>
        <v>0</v>
      </c>
      <c r="D14" s="418">
        <f t="shared" si="1"/>
        <v>0</v>
      </c>
      <c r="E14" s="419">
        <f t="shared" si="2"/>
        <v>0</v>
      </c>
      <c r="F14" s="419">
        <f t="shared" si="3"/>
        <v>0</v>
      </c>
      <c r="G14" s="420" t="str">
        <f t="shared" si="4"/>
        <v>Laboratorios de calibración masa y volumen de la SIC, avenida carrera 50 # 26-55, int. 2, INM piso 5.</v>
      </c>
      <c r="H14" s="397"/>
      <c r="I14" s="421">
        <f t="shared" si="5"/>
        <v>0</v>
      </c>
      <c r="J14" s="576">
        <f t="shared" si="6"/>
        <v>0</v>
      </c>
      <c r="M14" s="389"/>
      <c r="N14" s="232" t="s">
        <v>130</v>
      </c>
      <c r="O14" s="374" t="s">
        <v>110</v>
      </c>
      <c r="P14" s="374" t="s">
        <v>78</v>
      </c>
      <c r="Q14" s="374">
        <v>27129360</v>
      </c>
      <c r="R14" s="374" t="s">
        <v>85</v>
      </c>
      <c r="S14" s="374" t="s">
        <v>236</v>
      </c>
      <c r="T14" s="373">
        <v>43228</v>
      </c>
      <c r="U14" s="374">
        <v>5</v>
      </c>
      <c r="V14" s="403">
        <v>2E-3</v>
      </c>
      <c r="W14" s="374">
        <v>1.6E-2</v>
      </c>
      <c r="X14" s="404">
        <v>8000</v>
      </c>
      <c r="Y14" s="374">
        <v>30</v>
      </c>
      <c r="Z14" s="114">
        <f t="shared" si="7"/>
        <v>0.88959332465171137</v>
      </c>
      <c r="AA14" s="405" t="s">
        <v>152</v>
      </c>
      <c r="AS14" s="390"/>
      <c r="AT14" s="390"/>
      <c r="AU14" s="390"/>
      <c r="AV14" s="390"/>
      <c r="AW14" s="390"/>
      <c r="AX14" s="390"/>
      <c r="AY14" s="389"/>
      <c r="AZ14" s="389"/>
    </row>
    <row r="15" spans="2:80" s="357" customFormat="1" ht="30" customHeight="1" x14ac:dyDescent="0.25">
      <c r="B15" s="590" t="s">
        <v>209</v>
      </c>
      <c r="C15" s="585">
        <f t="shared" si="0"/>
        <v>0</v>
      </c>
      <c r="D15" s="418">
        <f t="shared" si="1"/>
        <v>0</v>
      </c>
      <c r="E15" s="419">
        <f t="shared" si="2"/>
        <v>0</v>
      </c>
      <c r="F15" s="419">
        <f t="shared" si="3"/>
        <v>0</v>
      </c>
      <c r="G15" s="420" t="str">
        <f t="shared" si="4"/>
        <v>Laboratorios de calibración masa y volumen de la SIC, avenida carrera 50 # 26-55, int. 2, INM piso 5.</v>
      </c>
      <c r="H15" s="397"/>
      <c r="I15" s="421">
        <f t="shared" si="5"/>
        <v>0</v>
      </c>
      <c r="J15" s="576">
        <f t="shared" si="6"/>
        <v>0</v>
      </c>
      <c r="M15" s="389"/>
      <c r="N15" s="232" t="s">
        <v>131</v>
      </c>
      <c r="O15" s="374" t="s">
        <v>110</v>
      </c>
      <c r="P15" s="374" t="s">
        <v>78</v>
      </c>
      <c r="Q15" s="374">
        <v>27129360</v>
      </c>
      <c r="R15" s="374" t="s">
        <v>86</v>
      </c>
      <c r="S15" s="374" t="s">
        <v>236</v>
      </c>
      <c r="T15" s="373">
        <v>43228</v>
      </c>
      <c r="U15" s="374">
        <v>10</v>
      </c>
      <c r="V15" s="374">
        <v>1.9E-2</v>
      </c>
      <c r="W15" s="403">
        <v>0.02</v>
      </c>
      <c r="X15" s="404">
        <v>8000</v>
      </c>
      <c r="Y15" s="374">
        <v>30</v>
      </c>
      <c r="Z15" s="114">
        <f t="shared" si="7"/>
        <v>0.88959332465171137</v>
      </c>
      <c r="AA15" s="405" t="s">
        <v>152</v>
      </c>
      <c r="AS15" s="390"/>
      <c r="AT15" s="390"/>
      <c r="AU15" s="390"/>
      <c r="AV15" s="390"/>
      <c r="AW15" s="390"/>
      <c r="AX15" s="390"/>
      <c r="AY15" s="389"/>
      <c r="AZ15" s="389"/>
    </row>
    <row r="16" spans="2:80" s="357" customFormat="1" ht="30" customHeight="1" x14ac:dyDescent="0.25">
      <c r="B16" s="590" t="s">
        <v>210</v>
      </c>
      <c r="C16" s="585">
        <f t="shared" si="0"/>
        <v>0</v>
      </c>
      <c r="D16" s="418">
        <f t="shared" si="1"/>
        <v>0</v>
      </c>
      <c r="E16" s="419">
        <f t="shared" si="2"/>
        <v>0</v>
      </c>
      <c r="F16" s="419">
        <f t="shared" si="3"/>
        <v>0</v>
      </c>
      <c r="G16" s="420" t="str">
        <f t="shared" si="4"/>
        <v>Laboratorios de calibración masa y volumen de la SIC, avenida carrera 50 # 26-55, int. 2, INM piso 5.</v>
      </c>
      <c r="H16" s="397"/>
      <c r="I16" s="421">
        <f t="shared" si="5"/>
        <v>0</v>
      </c>
      <c r="J16" s="576">
        <f t="shared" si="6"/>
        <v>0</v>
      </c>
      <c r="M16" s="389"/>
      <c r="N16" s="232" t="s">
        <v>132</v>
      </c>
      <c r="O16" s="374" t="s">
        <v>110</v>
      </c>
      <c r="P16" s="374" t="s">
        <v>78</v>
      </c>
      <c r="Q16" s="374">
        <v>27129360</v>
      </c>
      <c r="R16" s="374" t="s">
        <v>87</v>
      </c>
      <c r="S16" s="374" t="s">
        <v>236</v>
      </c>
      <c r="T16" s="373">
        <v>43228</v>
      </c>
      <c r="U16" s="374">
        <v>20</v>
      </c>
      <c r="V16" s="374">
        <v>2.5999999999999999E-2</v>
      </c>
      <c r="W16" s="374">
        <v>2.5000000000000001E-2</v>
      </c>
      <c r="X16" s="404">
        <v>8000</v>
      </c>
      <c r="Y16" s="374">
        <v>30</v>
      </c>
      <c r="Z16" s="114">
        <f t="shared" si="7"/>
        <v>0.88959332465171137</v>
      </c>
      <c r="AA16" s="405" t="s">
        <v>152</v>
      </c>
      <c r="AS16" s="390"/>
      <c r="AT16" s="390"/>
      <c r="AU16" s="390"/>
      <c r="AV16" s="390"/>
      <c r="AW16" s="390"/>
      <c r="AX16" s="390"/>
      <c r="AY16" s="389"/>
      <c r="AZ16" s="389"/>
    </row>
    <row r="17" spans="1:52" s="357" customFormat="1" ht="30" customHeight="1" x14ac:dyDescent="0.25">
      <c r="B17" s="591" t="s">
        <v>211</v>
      </c>
      <c r="C17" s="585">
        <f t="shared" si="0"/>
        <v>0</v>
      </c>
      <c r="D17" s="418">
        <f t="shared" si="1"/>
        <v>0</v>
      </c>
      <c r="E17" s="419">
        <f t="shared" si="2"/>
        <v>0</v>
      </c>
      <c r="F17" s="419">
        <f t="shared" si="3"/>
        <v>0</v>
      </c>
      <c r="G17" s="420" t="str">
        <f t="shared" si="4"/>
        <v>Laboratorios de calibración masa y volumen de la SIC, avenida carrera 50 # 26-55, int. 2, INM piso 5.</v>
      </c>
      <c r="H17" s="397"/>
      <c r="I17" s="421">
        <f t="shared" si="5"/>
        <v>0</v>
      </c>
      <c r="J17" s="576">
        <f t="shared" si="6"/>
        <v>0</v>
      </c>
      <c r="M17" s="389"/>
      <c r="N17" s="232" t="s">
        <v>250</v>
      </c>
      <c r="O17" s="374" t="s">
        <v>110</v>
      </c>
      <c r="P17" s="374" t="s">
        <v>78</v>
      </c>
      <c r="Q17" s="374">
        <v>27129360</v>
      </c>
      <c r="R17" s="374" t="s">
        <v>88</v>
      </c>
      <c r="S17" s="374" t="s">
        <v>236</v>
      </c>
      <c r="T17" s="373">
        <v>43228</v>
      </c>
      <c r="U17" s="374">
        <v>20</v>
      </c>
      <c r="V17" s="374">
        <v>7.0000000000000001E-3</v>
      </c>
      <c r="W17" s="374">
        <v>2.5000000000000001E-2</v>
      </c>
      <c r="X17" s="404">
        <v>8000</v>
      </c>
      <c r="Y17" s="374">
        <v>30</v>
      </c>
      <c r="Z17" s="114">
        <f t="shared" si="7"/>
        <v>0.88959332465171137</v>
      </c>
      <c r="AA17" s="405" t="s">
        <v>152</v>
      </c>
      <c r="AS17" s="390"/>
      <c r="AT17" s="390"/>
      <c r="AU17" s="390"/>
      <c r="AV17" s="390"/>
      <c r="AW17" s="390"/>
      <c r="AX17" s="390"/>
      <c r="AY17" s="389"/>
      <c r="AZ17" s="389"/>
    </row>
    <row r="18" spans="1:52" s="357" customFormat="1" ht="30" customHeight="1" x14ac:dyDescent="0.25">
      <c r="B18" s="590" t="s">
        <v>212</v>
      </c>
      <c r="C18" s="585">
        <f t="shared" si="0"/>
        <v>0</v>
      </c>
      <c r="D18" s="418">
        <f t="shared" si="1"/>
        <v>0</v>
      </c>
      <c r="E18" s="419">
        <f t="shared" si="2"/>
        <v>0</v>
      </c>
      <c r="F18" s="419">
        <f t="shared" si="3"/>
        <v>0</v>
      </c>
      <c r="G18" s="420" t="str">
        <f t="shared" si="4"/>
        <v>Laboratorios de calibración masa y volumen de la SIC, avenida carrera 50 # 26-55, int. 2, INM piso 5.</v>
      </c>
      <c r="H18" s="397"/>
      <c r="I18" s="421">
        <f t="shared" si="5"/>
        <v>0</v>
      </c>
      <c r="J18" s="576">
        <f t="shared" si="6"/>
        <v>0</v>
      </c>
      <c r="M18" s="389"/>
      <c r="N18" s="232" t="s">
        <v>133</v>
      </c>
      <c r="O18" s="374" t="s">
        <v>110</v>
      </c>
      <c r="P18" s="374" t="s">
        <v>78</v>
      </c>
      <c r="Q18" s="374">
        <v>27129360</v>
      </c>
      <c r="R18" s="374" t="s">
        <v>89</v>
      </c>
      <c r="S18" s="374" t="s">
        <v>236</v>
      </c>
      <c r="T18" s="373">
        <v>43228</v>
      </c>
      <c r="U18" s="374">
        <v>50</v>
      </c>
      <c r="V18" s="374">
        <v>0.03</v>
      </c>
      <c r="W18" s="374">
        <v>0.03</v>
      </c>
      <c r="X18" s="404">
        <v>8000</v>
      </c>
      <c r="Y18" s="374">
        <v>30</v>
      </c>
      <c r="Z18" s="114">
        <f t="shared" si="7"/>
        <v>0.88959332465171137</v>
      </c>
      <c r="AA18" s="405" t="s">
        <v>152</v>
      </c>
      <c r="AS18" s="390"/>
      <c r="AT18" s="390"/>
      <c r="AU18" s="390"/>
      <c r="AV18" s="390"/>
      <c r="AW18" s="390"/>
      <c r="AX18" s="390"/>
      <c r="AY18" s="389"/>
      <c r="AZ18" s="389"/>
    </row>
    <row r="19" spans="1:52" s="357" customFormat="1" ht="30" customHeight="1" x14ac:dyDescent="0.25">
      <c r="B19" s="592" t="s">
        <v>157</v>
      </c>
      <c r="C19" s="585">
        <f t="shared" si="0"/>
        <v>0</v>
      </c>
      <c r="D19" s="418">
        <f t="shared" si="1"/>
        <v>0</v>
      </c>
      <c r="E19" s="419">
        <f t="shared" si="2"/>
        <v>0</v>
      </c>
      <c r="F19" s="419">
        <f t="shared" si="3"/>
        <v>0</v>
      </c>
      <c r="G19" s="420" t="str">
        <f t="shared" si="4"/>
        <v>Laboratorios de calibración masa y volumen de la SIC, avenida carrera 50 # 26-55, int. 2, INM piso 5.</v>
      </c>
      <c r="H19" s="397"/>
      <c r="I19" s="421">
        <f t="shared" si="5"/>
        <v>0</v>
      </c>
      <c r="J19" s="576">
        <f t="shared" si="6"/>
        <v>0</v>
      </c>
      <c r="M19" s="389"/>
      <c r="N19" s="232" t="s">
        <v>134</v>
      </c>
      <c r="O19" s="374" t="s">
        <v>110</v>
      </c>
      <c r="P19" s="374" t="s">
        <v>78</v>
      </c>
      <c r="Q19" s="374">
        <v>27129360</v>
      </c>
      <c r="R19" s="374" t="s">
        <v>90</v>
      </c>
      <c r="S19" s="374" t="s">
        <v>236</v>
      </c>
      <c r="T19" s="373">
        <v>43228</v>
      </c>
      <c r="U19" s="374">
        <v>100</v>
      </c>
      <c r="V19" s="374">
        <v>0.06</v>
      </c>
      <c r="W19" s="374">
        <v>0.05</v>
      </c>
      <c r="X19" s="404">
        <v>8000</v>
      </c>
      <c r="Y19" s="374">
        <v>30</v>
      </c>
      <c r="Z19" s="114">
        <f t="shared" si="7"/>
        <v>0.88959332465171137</v>
      </c>
      <c r="AA19" s="405" t="s">
        <v>152</v>
      </c>
      <c r="AS19" s="389"/>
      <c r="AT19" s="389"/>
      <c r="AU19" s="389"/>
      <c r="AV19" s="389"/>
      <c r="AW19" s="389"/>
      <c r="AX19" s="389"/>
      <c r="AY19" s="389"/>
      <c r="AZ19" s="389"/>
    </row>
    <row r="20" spans="1:52" s="357" customFormat="1" ht="30" customHeight="1" x14ac:dyDescent="0.25">
      <c r="B20" s="593" t="s">
        <v>158</v>
      </c>
      <c r="C20" s="585">
        <f t="shared" si="0"/>
        <v>0</v>
      </c>
      <c r="D20" s="418">
        <f t="shared" si="1"/>
        <v>0</v>
      </c>
      <c r="E20" s="419">
        <f t="shared" si="2"/>
        <v>0</v>
      </c>
      <c r="F20" s="419">
        <f t="shared" si="3"/>
        <v>0</v>
      </c>
      <c r="G20" s="420" t="str">
        <f t="shared" si="4"/>
        <v>Laboratorios de calibración masa y volumen de la SIC, avenida carrera 50 # 26-55, int. 2, INM piso 5.</v>
      </c>
      <c r="H20" s="397"/>
      <c r="I20" s="421">
        <f t="shared" si="5"/>
        <v>0</v>
      </c>
      <c r="J20" s="576">
        <f t="shared" si="6"/>
        <v>0</v>
      </c>
      <c r="M20" s="389"/>
      <c r="N20" s="232" t="s">
        <v>135</v>
      </c>
      <c r="O20" s="374" t="s">
        <v>110</v>
      </c>
      <c r="P20" s="374" t="s">
        <v>78</v>
      </c>
      <c r="Q20" s="374">
        <v>27129360</v>
      </c>
      <c r="R20" s="374" t="s">
        <v>91</v>
      </c>
      <c r="S20" s="374" t="s">
        <v>236</v>
      </c>
      <c r="T20" s="373">
        <v>43228</v>
      </c>
      <c r="U20" s="374">
        <v>200</v>
      </c>
      <c r="V20" s="374">
        <v>-7.0000000000000007E-2</v>
      </c>
      <c r="W20" s="406">
        <v>0.1</v>
      </c>
      <c r="X20" s="404">
        <v>8000</v>
      </c>
      <c r="Y20" s="374">
        <v>30</v>
      </c>
      <c r="Z20" s="114">
        <f t="shared" si="7"/>
        <v>0.88959332465171137</v>
      </c>
      <c r="AA20" s="405" t="s">
        <v>152</v>
      </c>
      <c r="AS20" s="389"/>
      <c r="AT20" s="389"/>
      <c r="AU20" s="389"/>
      <c r="AV20" s="389"/>
      <c r="AW20" s="389"/>
      <c r="AX20" s="389"/>
      <c r="AY20" s="389"/>
      <c r="AZ20" s="389"/>
    </row>
    <row r="21" spans="1:52" s="357" customFormat="1" ht="30" customHeight="1" x14ac:dyDescent="0.25">
      <c r="B21" s="594" t="s">
        <v>213</v>
      </c>
      <c r="C21" s="585">
        <f t="shared" si="0"/>
        <v>0</v>
      </c>
      <c r="D21" s="418">
        <f t="shared" si="1"/>
        <v>0</v>
      </c>
      <c r="E21" s="419">
        <f t="shared" si="2"/>
        <v>0</v>
      </c>
      <c r="F21" s="419">
        <f t="shared" si="3"/>
        <v>0</v>
      </c>
      <c r="G21" s="420" t="str">
        <f t="shared" si="4"/>
        <v>Laboratorios de calibración masa y volumen de la SIC, avenida carrera 50 # 26-55, int. 2, INM piso 5.</v>
      </c>
      <c r="H21" s="397"/>
      <c r="I21" s="421">
        <f t="shared" si="5"/>
        <v>0</v>
      </c>
      <c r="J21" s="576">
        <f t="shared" si="6"/>
        <v>0</v>
      </c>
      <c r="M21" s="396"/>
      <c r="N21" s="232" t="s">
        <v>251</v>
      </c>
      <c r="O21" s="374" t="s">
        <v>110</v>
      </c>
      <c r="P21" s="374" t="s">
        <v>78</v>
      </c>
      <c r="Q21" s="374">
        <v>27129360</v>
      </c>
      <c r="R21" s="374" t="s">
        <v>92</v>
      </c>
      <c r="S21" s="374" t="s">
        <v>236</v>
      </c>
      <c r="T21" s="373">
        <v>43228</v>
      </c>
      <c r="U21" s="374">
        <v>200</v>
      </c>
      <c r="V21" s="374">
        <v>0.15</v>
      </c>
      <c r="W21" s="406">
        <v>0.1</v>
      </c>
      <c r="X21" s="404">
        <v>8000</v>
      </c>
      <c r="Y21" s="374">
        <v>30</v>
      </c>
      <c r="Z21" s="114">
        <f t="shared" si="7"/>
        <v>0.88959332465171137</v>
      </c>
      <c r="AA21" s="405" t="s">
        <v>152</v>
      </c>
      <c r="AS21" s="389"/>
      <c r="AT21" s="389"/>
      <c r="AU21" s="389"/>
      <c r="AV21" s="389"/>
      <c r="AW21" s="389"/>
      <c r="AX21" s="389"/>
      <c r="AY21" s="389"/>
      <c r="AZ21" s="389"/>
    </row>
    <row r="22" spans="1:52" s="357" customFormat="1" ht="30" customHeight="1" x14ac:dyDescent="0.25">
      <c r="B22" s="595" t="s">
        <v>159</v>
      </c>
      <c r="C22" s="585">
        <f t="shared" si="0"/>
        <v>0</v>
      </c>
      <c r="D22" s="418">
        <f t="shared" si="1"/>
        <v>0</v>
      </c>
      <c r="E22" s="419">
        <f t="shared" si="2"/>
        <v>0</v>
      </c>
      <c r="F22" s="419">
        <f t="shared" si="3"/>
        <v>0</v>
      </c>
      <c r="G22" s="420" t="str">
        <f t="shared" si="4"/>
        <v>Laboratorios de calibración masa y volumen de la SIC, avenida carrera 50 # 26-55, int. 2, INM piso 5.</v>
      </c>
      <c r="H22" s="397"/>
      <c r="I22" s="421">
        <f t="shared" si="5"/>
        <v>0</v>
      </c>
      <c r="J22" s="576">
        <f t="shared" si="6"/>
        <v>0</v>
      </c>
      <c r="M22" s="396"/>
      <c r="N22" s="232" t="s">
        <v>136</v>
      </c>
      <c r="O22" s="374" t="s">
        <v>110</v>
      </c>
      <c r="P22" s="374" t="s">
        <v>78</v>
      </c>
      <c r="Q22" s="374">
        <v>27129360</v>
      </c>
      <c r="R22" s="374" t="s">
        <v>93</v>
      </c>
      <c r="S22" s="374" t="s">
        <v>236</v>
      </c>
      <c r="T22" s="373">
        <v>43228</v>
      </c>
      <c r="U22" s="374">
        <v>500</v>
      </c>
      <c r="V22" s="374">
        <v>0.33</v>
      </c>
      <c r="W22" s="374">
        <v>0.25</v>
      </c>
      <c r="X22" s="404">
        <v>8000</v>
      </c>
      <c r="Y22" s="374">
        <v>30</v>
      </c>
      <c r="Z22" s="114">
        <f t="shared" si="7"/>
        <v>0.88959332465171137</v>
      </c>
      <c r="AA22" s="405" t="s">
        <v>152</v>
      </c>
      <c r="AS22" s="389"/>
      <c r="AT22" s="389"/>
      <c r="AU22" s="389"/>
      <c r="AV22" s="389"/>
      <c r="AW22" s="389"/>
      <c r="AX22" s="389"/>
      <c r="AY22" s="389"/>
      <c r="AZ22" s="389"/>
    </row>
    <row r="23" spans="1:52" s="357" customFormat="1" ht="30" customHeight="1" x14ac:dyDescent="0.25">
      <c r="B23" s="596" t="s">
        <v>160</v>
      </c>
      <c r="C23" s="585">
        <f t="shared" si="0"/>
        <v>0</v>
      </c>
      <c r="D23" s="418">
        <f t="shared" si="1"/>
        <v>0</v>
      </c>
      <c r="E23" s="419">
        <f t="shared" si="2"/>
        <v>0</v>
      </c>
      <c r="F23" s="419">
        <f t="shared" si="3"/>
        <v>0</v>
      </c>
      <c r="G23" s="420" t="str">
        <f t="shared" si="4"/>
        <v>Laboratorios de calibración masa y volumen de la SIC, avenida carrera 50 # 26-55, int. 2, INM piso 5.</v>
      </c>
      <c r="H23" s="397"/>
      <c r="I23" s="421">
        <f t="shared" si="5"/>
        <v>0</v>
      </c>
      <c r="J23" s="576">
        <f t="shared" si="6"/>
        <v>0</v>
      </c>
      <c r="M23" s="396"/>
      <c r="N23" s="232" t="s">
        <v>137</v>
      </c>
      <c r="O23" s="374" t="s">
        <v>110</v>
      </c>
      <c r="P23" s="374" t="s">
        <v>78</v>
      </c>
      <c r="Q23" s="374">
        <v>27129360</v>
      </c>
      <c r="R23" s="374" t="s">
        <v>94</v>
      </c>
      <c r="S23" s="374" t="s">
        <v>236</v>
      </c>
      <c r="T23" s="373">
        <v>43228</v>
      </c>
      <c r="U23" s="374">
        <v>1000</v>
      </c>
      <c r="V23" s="374">
        <v>0.7</v>
      </c>
      <c r="W23" s="374">
        <v>0.5</v>
      </c>
      <c r="X23" s="404">
        <v>8000</v>
      </c>
      <c r="Y23" s="374">
        <v>30</v>
      </c>
      <c r="Z23" s="114">
        <f t="shared" si="7"/>
        <v>0.88959332465171137</v>
      </c>
      <c r="AA23" s="405" t="s">
        <v>152</v>
      </c>
      <c r="AS23" s="389"/>
      <c r="AT23" s="389"/>
      <c r="AU23" s="389"/>
      <c r="AV23" s="389"/>
      <c r="AW23" s="389"/>
      <c r="AX23" s="389"/>
      <c r="AY23" s="389"/>
      <c r="AZ23" s="389"/>
    </row>
    <row r="24" spans="1:52" s="357" customFormat="1" ht="30" customHeight="1" x14ac:dyDescent="0.25">
      <c r="B24" s="597" t="s">
        <v>214</v>
      </c>
      <c r="C24" s="585">
        <f t="shared" si="0"/>
        <v>0</v>
      </c>
      <c r="D24" s="418">
        <f t="shared" si="1"/>
        <v>0</v>
      </c>
      <c r="E24" s="419">
        <f t="shared" si="2"/>
        <v>0</v>
      </c>
      <c r="F24" s="419">
        <f t="shared" si="3"/>
        <v>0</v>
      </c>
      <c r="G24" s="420" t="str">
        <f t="shared" si="4"/>
        <v>Laboratorios de calibración masa y volumen de la SIC, avenida carrera 50 # 26-55, int. 2, INM piso 5.</v>
      </c>
      <c r="H24" s="397"/>
      <c r="I24" s="421">
        <f t="shared" si="5"/>
        <v>0</v>
      </c>
      <c r="J24" s="576">
        <f t="shared" si="6"/>
        <v>0</v>
      </c>
      <c r="M24" s="396"/>
      <c r="N24" s="232" t="s">
        <v>138</v>
      </c>
      <c r="O24" s="374" t="s">
        <v>110</v>
      </c>
      <c r="P24" s="374" t="s">
        <v>78</v>
      </c>
      <c r="Q24" s="374">
        <v>27129360</v>
      </c>
      <c r="R24" s="374" t="s">
        <v>95</v>
      </c>
      <c r="S24" s="374" t="s">
        <v>236</v>
      </c>
      <c r="T24" s="373">
        <v>43228</v>
      </c>
      <c r="U24" s="374">
        <v>2000</v>
      </c>
      <c r="V24" s="374">
        <v>1.1000000000000001</v>
      </c>
      <c r="W24" s="407">
        <v>1</v>
      </c>
      <c r="X24" s="404">
        <v>8000</v>
      </c>
      <c r="Y24" s="374">
        <v>30</v>
      </c>
      <c r="Z24" s="114">
        <f t="shared" si="7"/>
        <v>0.88959332465171137</v>
      </c>
      <c r="AA24" s="405" t="s">
        <v>152</v>
      </c>
      <c r="AS24" s="389"/>
      <c r="AT24" s="389"/>
      <c r="AU24" s="389"/>
      <c r="AV24" s="389"/>
      <c r="AW24" s="389"/>
      <c r="AX24" s="389"/>
      <c r="AY24" s="389"/>
      <c r="AZ24" s="389"/>
    </row>
    <row r="25" spans="1:52" s="357" customFormat="1" ht="30" customHeight="1" x14ac:dyDescent="0.25">
      <c r="B25" s="598" t="s">
        <v>215</v>
      </c>
      <c r="C25" s="585">
        <f t="shared" si="0"/>
        <v>0</v>
      </c>
      <c r="D25" s="418">
        <f t="shared" si="1"/>
        <v>0</v>
      </c>
      <c r="E25" s="419">
        <f t="shared" si="2"/>
        <v>0</v>
      </c>
      <c r="F25" s="419">
        <f t="shared" si="3"/>
        <v>0</v>
      </c>
      <c r="G25" s="420" t="str">
        <f t="shared" si="4"/>
        <v>Laboratorios de calibración masa y volumen de la SIC, avenida carrera 50 # 26-55, int. 2, INM piso 5.</v>
      </c>
      <c r="H25" s="397"/>
      <c r="I25" s="421">
        <f t="shared" si="5"/>
        <v>0</v>
      </c>
      <c r="J25" s="576">
        <f t="shared" si="6"/>
        <v>0</v>
      </c>
      <c r="M25" s="396"/>
      <c r="N25" s="232" t="s">
        <v>359</v>
      </c>
      <c r="O25" s="374" t="s">
        <v>110</v>
      </c>
      <c r="P25" s="374" t="s">
        <v>78</v>
      </c>
      <c r="Q25" s="374">
        <v>27129360</v>
      </c>
      <c r="R25" s="374" t="s">
        <v>96</v>
      </c>
      <c r="S25" s="374" t="s">
        <v>236</v>
      </c>
      <c r="T25" s="373">
        <v>43228</v>
      </c>
      <c r="U25" s="374">
        <v>2000</v>
      </c>
      <c r="V25" s="407">
        <v>1</v>
      </c>
      <c r="W25" s="407">
        <v>1</v>
      </c>
      <c r="X25" s="404">
        <v>8000</v>
      </c>
      <c r="Y25" s="374">
        <v>30</v>
      </c>
      <c r="Z25" s="114">
        <f t="shared" si="7"/>
        <v>0.88959332465171137</v>
      </c>
      <c r="AA25" s="405" t="s">
        <v>152</v>
      </c>
      <c r="AS25" s="389"/>
      <c r="AT25" s="389"/>
      <c r="AU25" s="389"/>
      <c r="AV25" s="389"/>
      <c r="AW25" s="389"/>
      <c r="AX25" s="389"/>
      <c r="AY25" s="389"/>
      <c r="AZ25" s="389"/>
    </row>
    <row r="26" spans="1:52" s="357" customFormat="1" ht="30" customHeight="1" x14ac:dyDescent="0.25">
      <c r="B26" s="598" t="s">
        <v>216</v>
      </c>
      <c r="C26" s="585">
        <f t="shared" si="0"/>
        <v>0</v>
      </c>
      <c r="D26" s="418">
        <f t="shared" si="1"/>
        <v>0</v>
      </c>
      <c r="E26" s="419">
        <f t="shared" si="2"/>
        <v>0</v>
      </c>
      <c r="F26" s="419">
        <f t="shared" si="3"/>
        <v>0</v>
      </c>
      <c r="G26" s="420" t="str">
        <f t="shared" si="4"/>
        <v>Laboratorios de calibración masa y volumen de la SIC, avenida carrera 50 # 26-55, int. 2, INM piso 5.</v>
      </c>
      <c r="H26" s="397"/>
      <c r="I26" s="421">
        <f t="shared" si="5"/>
        <v>0</v>
      </c>
      <c r="J26" s="576">
        <f t="shared" si="6"/>
        <v>0</v>
      </c>
      <c r="M26" s="390"/>
      <c r="N26" s="232" t="s">
        <v>139</v>
      </c>
      <c r="O26" s="374" t="s">
        <v>110</v>
      </c>
      <c r="P26" s="374" t="s">
        <v>78</v>
      </c>
      <c r="Q26" s="374">
        <v>27129360</v>
      </c>
      <c r="R26" s="374" t="s">
        <v>97</v>
      </c>
      <c r="S26" s="374" t="s">
        <v>236</v>
      </c>
      <c r="T26" s="373">
        <v>43228</v>
      </c>
      <c r="U26" s="374">
        <v>5000</v>
      </c>
      <c r="V26" s="374">
        <v>3.5</v>
      </c>
      <c r="W26" s="374">
        <v>2.5</v>
      </c>
      <c r="X26" s="404">
        <v>8000</v>
      </c>
      <c r="Y26" s="374">
        <v>30</v>
      </c>
      <c r="Z26" s="114">
        <f t="shared" si="7"/>
        <v>0.88959332465171137</v>
      </c>
      <c r="AA26" s="405" t="s">
        <v>152</v>
      </c>
      <c r="AS26" s="389"/>
      <c r="AT26" s="389"/>
      <c r="AU26" s="389"/>
      <c r="AV26" s="389"/>
      <c r="AW26" s="389"/>
      <c r="AX26" s="389"/>
      <c r="AY26" s="389"/>
      <c r="AZ26" s="389"/>
    </row>
    <row r="27" spans="1:52" s="357" customFormat="1" ht="30" customHeight="1" thickBot="1" x14ac:dyDescent="0.3">
      <c r="B27" s="599"/>
      <c r="C27" s="586"/>
      <c r="D27" s="418"/>
      <c r="E27" s="419"/>
      <c r="F27" s="419"/>
      <c r="G27" s="420"/>
      <c r="H27" s="422"/>
      <c r="I27" s="421"/>
      <c r="J27" s="576"/>
      <c r="M27" s="390"/>
      <c r="N27" s="240"/>
      <c r="O27" s="408" t="s">
        <v>110</v>
      </c>
      <c r="P27" s="408" t="s">
        <v>78</v>
      </c>
      <c r="Q27" s="408">
        <v>27129360</v>
      </c>
      <c r="R27" s="408" t="s">
        <v>98</v>
      </c>
      <c r="S27" s="408" t="s">
        <v>236</v>
      </c>
      <c r="T27" s="378">
        <v>43228</v>
      </c>
      <c r="U27" s="408">
        <v>10000</v>
      </c>
      <c r="V27" s="408">
        <v>8.1999999999999993</v>
      </c>
      <c r="W27" s="409">
        <v>5</v>
      </c>
      <c r="X27" s="410">
        <v>8000</v>
      </c>
      <c r="Y27" s="408">
        <v>30</v>
      </c>
      <c r="Z27" s="115">
        <f t="shared" si="7"/>
        <v>0.88959332465171137</v>
      </c>
      <c r="AA27" s="411"/>
      <c r="AS27" s="389"/>
      <c r="AT27" s="389"/>
      <c r="AU27" s="389"/>
      <c r="AV27" s="389"/>
      <c r="AW27" s="389"/>
      <c r="AX27" s="390"/>
      <c r="AY27" s="389"/>
      <c r="AZ27" s="389"/>
    </row>
    <row r="28" spans="1:52" s="357" customFormat="1" ht="30" customHeight="1" thickBot="1" x14ac:dyDescent="0.3">
      <c r="B28" s="600"/>
      <c r="C28" s="587"/>
      <c r="D28" s="578"/>
      <c r="E28" s="577"/>
      <c r="F28" s="579"/>
      <c r="G28" s="580"/>
      <c r="H28" s="578"/>
      <c r="I28" s="581"/>
      <c r="J28" s="582"/>
      <c r="M28" s="390"/>
      <c r="N28" s="246" t="s">
        <v>140</v>
      </c>
      <c r="O28" s="412" t="s">
        <v>111</v>
      </c>
      <c r="P28" s="412" t="s">
        <v>103</v>
      </c>
      <c r="Q28" s="412">
        <v>11119467</v>
      </c>
      <c r="R28" s="553">
        <v>10</v>
      </c>
      <c r="S28" s="553" t="s">
        <v>326</v>
      </c>
      <c r="T28" s="554">
        <v>43670</v>
      </c>
      <c r="U28" s="553">
        <v>10000</v>
      </c>
      <c r="V28" s="553">
        <v>7</v>
      </c>
      <c r="W28" s="553">
        <v>16</v>
      </c>
      <c r="X28" s="413">
        <v>7950</v>
      </c>
      <c r="Y28" s="412">
        <v>140</v>
      </c>
      <c r="Z28" s="557">
        <f>(0.34848*((752.6+754.6)/2)-0.009*((47.3+47.4)/2)*EXP(0.0612*((20.5+20.6)/2)))/(273.15+((20.5+20.6)/2))</f>
        <v>0.88905577474221076</v>
      </c>
      <c r="AA28" s="414" t="s">
        <v>154</v>
      </c>
      <c r="AS28" s="389"/>
      <c r="AT28" s="389"/>
      <c r="AU28" s="389"/>
      <c r="AV28" s="389"/>
      <c r="AW28" s="389"/>
      <c r="AX28" s="390"/>
      <c r="AY28" s="389"/>
      <c r="AZ28" s="389"/>
    </row>
    <row r="29" spans="1:52" ht="30" customHeight="1" thickBot="1" x14ac:dyDescent="0.3">
      <c r="A29" s="224"/>
      <c r="B29" s="224"/>
      <c r="C29" s="214"/>
      <c r="D29" s="214"/>
      <c r="E29" s="214"/>
      <c r="F29" s="214"/>
      <c r="G29" s="214"/>
      <c r="H29" s="214"/>
      <c r="I29" s="214"/>
      <c r="J29" s="225"/>
      <c r="K29" s="247"/>
      <c r="L29" s="247"/>
      <c r="M29" s="247"/>
      <c r="N29" s="248" t="s">
        <v>141</v>
      </c>
      <c r="O29" s="249" t="s">
        <v>111</v>
      </c>
      <c r="P29" s="249" t="s">
        <v>103</v>
      </c>
      <c r="Q29" s="249">
        <v>11119468</v>
      </c>
      <c r="R29" s="249">
        <v>20</v>
      </c>
      <c r="S29" s="555" t="s">
        <v>327</v>
      </c>
      <c r="T29" s="556">
        <v>43692</v>
      </c>
      <c r="U29" s="555">
        <v>20000</v>
      </c>
      <c r="V29" s="555">
        <v>-4</v>
      </c>
      <c r="W29" s="555">
        <v>30</v>
      </c>
      <c r="X29" s="250">
        <v>7950</v>
      </c>
      <c r="Y29" s="249">
        <v>140</v>
      </c>
      <c r="Z29" s="558">
        <f>(0.34848*((754.3+754.5)/2)-0.009*((46.7+46.8)/2)*EXP(0.0612*((21.4+21.5)/2)))/(273.15+((21.4+21.5)/2))</f>
        <v>0.88706605862447319</v>
      </c>
      <c r="AA29" s="251" t="s">
        <v>155</v>
      </c>
      <c r="AQ29" s="223"/>
      <c r="AR29" s="214"/>
      <c r="AS29" s="214"/>
      <c r="AT29" s="214"/>
      <c r="AU29" s="214"/>
      <c r="AV29" s="214"/>
      <c r="AW29" s="214"/>
      <c r="AX29" s="223"/>
      <c r="AY29" s="214"/>
      <c r="AZ29" s="214"/>
    </row>
    <row r="30" spans="1:52" ht="30" customHeight="1" x14ac:dyDescent="0.25">
      <c r="A30" s="223"/>
      <c r="B30" s="252"/>
      <c r="C30" s="220"/>
      <c r="D30" s="247"/>
      <c r="E30" s="220"/>
      <c r="F30" s="220"/>
      <c r="G30" s="247"/>
      <c r="H30" s="247"/>
      <c r="I30" s="247"/>
      <c r="J30" s="253"/>
      <c r="K30" s="247"/>
      <c r="L30" s="220"/>
      <c r="M30" s="220"/>
      <c r="N30" s="226" t="s">
        <v>112</v>
      </c>
      <c r="O30" s="227" t="s">
        <v>111</v>
      </c>
      <c r="P30" s="227" t="s">
        <v>103</v>
      </c>
      <c r="Q30" s="227">
        <v>11119515</v>
      </c>
      <c r="R30" s="227">
        <v>1</v>
      </c>
      <c r="S30" s="233" t="s">
        <v>238</v>
      </c>
      <c r="T30" s="254">
        <v>43252</v>
      </c>
      <c r="U30" s="227">
        <v>1</v>
      </c>
      <c r="V30" s="227">
        <v>0.04</v>
      </c>
      <c r="W30" s="227">
        <v>0.03</v>
      </c>
      <c r="X30" s="229">
        <v>7950</v>
      </c>
      <c r="Y30" s="227">
        <v>140</v>
      </c>
      <c r="Z30" s="230">
        <f t="shared" ref="Z30:Z45" si="8">(0.34848*((750.7+754.5)/2)-0.009*((52.2+58.7)/2)*EXP(0.0612*((20+20.6)/2)))/(273.15+((20+20.6)/2))</f>
        <v>0.88784273101984279</v>
      </c>
      <c r="AA30" s="231" t="s">
        <v>153</v>
      </c>
      <c r="AQ30" s="223"/>
      <c r="AR30" s="214"/>
      <c r="AS30" s="214"/>
      <c r="AT30" s="214"/>
      <c r="AU30" s="214"/>
      <c r="AV30" s="214"/>
      <c r="AW30" s="214"/>
      <c r="AX30" s="223"/>
      <c r="AY30" s="214"/>
      <c r="AZ30" s="214"/>
    </row>
    <row r="31" spans="1:52" ht="30" customHeight="1" thickBot="1" x14ac:dyDescent="0.3">
      <c r="A31" s="214"/>
      <c r="B31" s="224"/>
      <c r="C31" s="214"/>
      <c r="D31" s="214"/>
      <c r="E31" s="214"/>
      <c r="F31" s="214"/>
      <c r="G31" s="214"/>
      <c r="H31" s="214"/>
      <c r="I31" s="214"/>
      <c r="J31" s="225"/>
      <c r="K31" s="214"/>
      <c r="L31" s="220"/>
      <c r="M31" s="220"/>
      <c r="N31" s="232" t="s">
        <v>113</v>
      </c>
      <c r="O31" s="233" t="s">
        <v>111</v>
      </c>
      <c r="P31" s="233" t="s">
        <v>103</v>
      </c>
      <c r="Q31" s="233">
        <v>11119515</v>
      </c>
      <c r="R31" s="233">
        <v>2</v>
      </c>
      <c r="S31" s="233" t="s">
        <v>238</v>
      </c>
      <c r="T31" s="234">
        <v>43252</v>
      </c>
      <c r="U31" s="233">
        <v>2</v>
      </c>
      <c r="V31" s="233">
        <v>0.04</v>
      </c>
      <c r="W31" s="233">
        <v>0.04</v>
      </c>
      <c r="X31" s="235">
        <v>7950</v>
      </c>
      <c r="Y31" s="233">
        <v>140</v>
      </c>
      <c r="Z31" s="236">
        <f t="shared" si="8"/>
        <v>0.88784273101984279</v>
      </c>
      <c r="AA31" s="237" t="s">
        <v>153</v>
      </c>
      <c r="AQ31" s="223"/>
      <c r="AR31" s="214"/>
      <c r="AS31" s="214"/>
      <c r="AT31" s="214"/>
      <c r="AU31" s="214"/>
      <c r="AV31" s="214"/>
      <c r="AW31" s="214"/>
      <c r="AX31" s="223"/>
      <c r="AY31" s="214"/>
      <c r="AZ31" s="214"/>
    </row>
    <row r="32" spans="1:52" ht="30" customHeight="1" x14ac:dyDescent="0.25">
      <c r="A32" s="214"/>
      <c r="B32" s="1038" t="s">
        <v>194</v>
      </c>
      <c r="C32" s="1039"/>
      <c r="D32" s="1039"/>
      <c r="E32" s="1039"/>
      <c r="F32" s="1039"/>
      <c r="G32" s="1039"/>
      <c r="H32" s="1039"/>
      <c r="I32" s="1039"/>
      <c r="J32" s="1040"/>
      <c r="L32" s="220"/>
      <c r="M32" s="220"/>
      <c r="N32" s="232" t="s">
        <v>114</v>
      </c>
      <c r="O32" s="233" t="s">
        <v>111</v>
      </c>
      <c r="P32" s="233" t="s">
        <v>103</v>
      </c>
      <c r="Q32" s="233">
        <v>11119515</v>
      </c>
      <c r="R32" s="233" t="s">
        <v>99</v>
      </c>
      <c r="S32" s="233" t="s">
        <v>238</v>
      </c>
      <c r="T32" s="234">
        <v>43252</v>
      </c>
      <c r="U32" s="233">
        <v>2</v>
      </c>
      <c r="V32" s="233">
        <v>0.06</v>
      </c>
      <c r="W32" s="233">
        <v>0.04</v>
      </c>
      <c r="X32" s="235">
        <v>7950</v>
      </c>
      <c r="Y32" s="233">
        <v>140</v>
      </c>
      <c r="Z32" s="236">
        <f t="shared" si="8"/>
        <v>0.88784273101984279</v>
      </c>
      <c r="AA32" s="237" t="str">
        <f>AA31</f>
        <v>M-002</v>
      </c>
      <c r="AR32" s="214"/>
      <c r="AS32" s="214"/>
      <c r="AT32" s="214"/>
      <c r="AU32" s="214"/>
      <c r="AV32" s="214"/>
      <c r="AW32" s="214"/>
      <c r="AX32" s="223"/>
      <c r="AY32" s="214"/>
      <c r="AZ32" s="214"/>
    </row>
    <row r="33" spans="1:52" ht="30" customHeight="1" thickBot="1" x14ac:dyDescent="0.3">
      <c r="A33" s="214"/>
      <c r="B33" s="1041"/>
      <c r="C33" s="1042"/>
      <c r="D33" s="1042"/>
      <c r="E33" s="1042"/>
      <c r="F33" s="1042"/>
      <c r="G33" s="1042"/>
      <c r="H33" s="1042"/>
      <c r="I33" s="1042"/>
      <c r="J33" s="1043"/>
      <c r="L33" s="220"/>
      <c r="M33" s="220"/>
      <c r="N33" s="232" t="s">
        <v>115</v>
      </c>
      <c r="O33" s="233" t="s">
        <v>111</v>
      </c>
      <c r="P33" s="233" t="s">
        <v>103</v>
      </c>
      <c r="Q33" s="233">
        <v>11119515</v>
      </c>
      <c r="R33" s="233">
        <v>5</v>
      </c>
      <c r="S33" s="233" t="s">
        <v>238</v>
      </c>
      <c r="T33" s="234">
        <v>43252</v>
      </c>
      <c r="U33" s="233">
        <v>5</v>
      </c>
      <c r="V33" s="238">
        <v>0.01</v>
      </c>
      <c r="W33" s="233">
        <v>0.05</v>
      </c>
      <c r="X33" s="235">
        <v>7950</v>
      </c>
      <c r="Y33" s="233">
        <v>140</v>
      </c>
      <c r="Z33" s="236">
        <f t="shared" si="8"/>
        <v>0.88784273101984279</v>
      </c>
      <c r="AA33" s="237" t="s">
        <v>153</v>
      </c>
      <c r="AR33" s="214"/>
      <c r="AS33" s="214"/>
      <c r="AT33" s="214"/>
      <c r="AU33" s="214"/>
      <c r="AV33" s="214"/>
      <c r="AW33" s="214"/>
      <c r="AX33" s="223"/>
      <c r="AY33" s="214"/>
      <c r="AZ33" s="214"/>
    </row>
    <row r="34" spans="1:52" ht="30" customHeight="1" x14ac:dyDescent="0.25">
      <c r="A34" s="214"/>
      <c r="B34" s="1013" t="s">
        <v>4</v>
      </c>
      <c r="C34" s="1026" t="s">
        <v>21</v>
      </c>
      <c r="D34" s="1026" t="s">
        <v>10</v>
      </c>
      <c r="E34" s="1026" t="s">
        <v>22</v>
      </c>
      <c r="F34" s="1026" t="s">
        <v>23</v>
      </c>
      <c r="G34" s="1026" t="s">
        <v>360</v>
      </c>
      <c r="H34" s="1026" t="s">
        <v>361</v>
      </c>
      <c r="I34" s="1026" t="s">
        <v>362</v>
      </c>
      <c r="J34" s="1028" t="s">
        <v>294</v>
      </c>
      <c r="K34" s="1030"/>
      <c r="L34" s="220"/>
      <c r="M34" s="220"/>
      <c r="N34" s="232" t="s">
        <v>116</v>
      </c>
      <c r="O34" s="233" t="s">
        <v>111</v>
      </c>
      <c r="P34" s="233" t="s">
        <v>103</v>
      </c>
      <c r="Q34" s="233">
        <v>11119515</v>
      </c>
      <c r="R34" s="233">
        <v>10</v>
      </c>
      <c r="S34" s="233" t="s">
        <v>238</v>
      </c>
      <c r="T34" s="234">
        <v>43252</v>
      </c>
      <c r="U34" s="233">
        <v>10</v>
      </c>
      <c r="V34" s="233">
        <v>7.0000000000000007E-2</v>
      </c>
      <c r="W34" s="233">
        <v>0.06</v>
      </c>
      <c r="X34" s="235">
        <v>7950</v>
      </c>
      <c r="Y34" s="233">
        <v>140</v>
      </c>
      <c r="Z34" s="236">
        <f t="shared" si="8"/>
        <v>0.88784273101984279</v>
      </c>
      <c r="AA34" s="237" t="s">
        <v>153</v>
      </c>
      <c r="AR34" s="214"/>
      <c r="AS34" s="214"/>
      <c r="AT34" s="214"/>
      <c r="AU34" s="214"/>
      <c r="AV34" s="214"/>
      <c r="AW34" s="214"/>
      <c r="AX34" s="220"/>
      <c r="AY34" s="214"/>
      <c r="AZ34" s="214"/>
    </row>
    <row r="35" spans="1:52" ht="30" customHeight="1" thickBot="1" x14ac:dyDescent="0.3">
      <c r="A35" s="214"/>
      <c r="B35" s="1014"/>
      <c r="C35" s="1027"/>
      <c r="D35" s="1027"/>
      <c r="E35" s="1027"/>
      <c r="F35" s="1027"/>
      <c r="G35" s="1027"/>
      <c r="H35" s="1027"/>
      <c r="I35" s="1027"/>
      <c r="J35" s="1029"/>
      <c r="K35" s="1030"/>
      <c r="L35" s="220"/>
      <c r="M35" s="220"/>
      <c r="N35" s="232" t="s">
        <v>117</v>
      </c>
      <c r="O35" s="233" t="s">
        <v>111</v>
      </c>
      <c r="P35" s="233" t="s">
        <v>103</v>
      </c>
      <c r="Q35" s="233">
        <v>11119515</v>
      </c>
      <c r="R35" s="233">
        <v>20</v>
      </c>
      <c r="S35" s="233" t="s">
        <v>238</v>
      </c>
      <c r="T35" s="234">
        <v>43252</v>
      </c>
      <c r="U35" s="233">
        <v>20</v>
      </c>
      <c r="V35" s="233">
        <v>0.08</v>
      </c>
      <c r="W35" s="233">
        <v>0.08</v>
      </c>
      <c r="X35" s="235">
        <v>7950</v>
      </c>
      <c r="Y35" s="233">
        <v>140</v>
      </c>
      <c r="Z35" s="236">
        <f t="shared" si="8"/>
        <v>0.88784273101984279</v>
      </c>
      <c r="AA35" s="237" t="str">
        <f>AA34</f>
        <v>M-002</v>
      </c>
      <c r="AR35" s="214"/>
      <c r="AS35" s="214"/>
      <c r="AT35" s="214"/>
      <c r="AU35" s="214"/>
      <c r="AV35" s="214"/>
      <c r="AW35" s="214"/>
      <c r="AX35" s="220"/>
      <c r="AY35" s="214"/>
      <c r="AZ35" s="214"/>
    </row>
    <row r="36" spans="1:52" ht="30" customHeight="1" thickBot="1" x14ac:dyDescent="0.3">
      <c r="A36" s="214"/>
      <c r="B36" s="255"/>
      <c r="C36" s="220"/>
      <c r="D36" s="220"/>
      <c r="E36" s="220"/>
      <c r="F36" s="220"/>
      <c r="G36" s="220"/>
      <c r="H36" s="220"/>
      <c r="I36" s="220"/>
      <c r="J36" s="256"/>
      <c r="K36" s="257"/>
      <c r="L36" s="220"/>
      <c r="M36" s="220"/>
      <c r="N36" s="232" t="s">
        <v>118</v>
      </c>
      <c r="O36" s="233" t="s">
        <v>111</v>
      </c>
      <c r="P36" s="233" t="s">
        <v>103</v>
      </c>
      <c r="Q36" s="233">
        <v>11119515</v>
      </c>
      <c r="R36" s="233" t="s">
        <v>100</v>
      </c>
      <c r="S36" s="233" t="s">
        <v>238</v>
      </c>
      <c r="T36" s="234">
        <v>43252</v>
      </c>
      <c r="U36" s="233">
        <v>20</v>
      </c>
      <c r="V36" s="233">
        <v>7.0000000000000007E-2</v>
      </c>
      <c r="W36" s="233">
        <v>0.08</v>
      </c>
      <c r="X36" s="235">
        <v>7950</v>
      </c>
      <c r="Y36" s="233">
        <v>140</v>
      </c>
      <c r="Z36" s="236">
        <f t="shared" si="8"/>
        <v>0.88784273101984279</v>
      </c>
      <c r="AA36" s="237" t="s">
        <v>153</v>
      </c>
      <c r="AR36" s="214"/>
      <c r="AS36" s="214"/>
      <c r="AT36" s="214"/>
      <c r="AU36" s="214"/>
      <c r="AV36" s="214"/>
      <c r="AW36" s="214"/>
      <c r="AX36" s="220"/>
      <c r="AY36" s="214"/>
      <c r="AZ36" s="214"/>
    </row>
    <row r="37" spans="1:52" ht="30" customHeight="1" thickBot="1" x14ac:dyDescent="0.3">
      <c r="A37" s="1037" t="s">
        <v>400</v>
      </c>
      <c r="B37" s="588" t="s">
        <v>201</v>
      </c>
      <c r="C37" s="601"/>
      <c r="D37" s="476"/>
      <c r="E37" s="477"/>
      <c r="F37" s="478"/>
      <c r="G37" s="623">
        <v>1</v>
      </c>
      <c r="H37" s="479"/>
      <c r="I37" s="477"/>
      <c r="J37" s="562">
        <f>I7</f>
        <v>0</v>
      </c>
      <c r="K37" s="258"/>
      <c r="L37" s="220"/>
      <c r="M37" s="220"/>
      <c r="N37" s="232" t="s">
        <v>119</v>
      </c>
      <c r="O37" s="233" t="s">
        <v>111</v>
      </c>
      <c r="P37" s="233" t="s">
        <v>103</v>
      </c>
      <c r="Q37" s="233">
        <v>11119515</v>
      </c>
      <c r="R37" s="233">
        <v>50</v>
      </c>
      <c r="S37" s="233" t="s">
        <v>238</v>
      </c>
      <c r="T37" s="234">
        <v>43252</v>
      </c>
      <c r="U37" s="233">
        <v>50</v>
      </c>
      <c r="V37" s="233">
        <v>0.13</v>
      </c>
      <c r="W37" s="238">
        <v>0.1</v>
      </c>
      <c r="X37" s="235">
        <v>7950</v>
      </c>
      <c r="Y37" s="233">
        <v>140</v>
      </c>
      <c r="Z37" s="236">
        <f t="shared" si="8"/>
        <v>0.88784273101984279</v>
      </c>
      <c r="AA37" s="237" t="s">
        <v>153</v>
      </c>
      <c r="AR37" s="214"/>
      <c r="AS37" s="214"/>
      <c r="AT37" s="214"/>
      <c r="AU37" s="214"/>
      <c r="AV37" s="214"/>
      <c r="AW37" s="214"/>
      <c r="AX37" s="220"/>
      <c r="AY37" s="214"/>
      <c r="AZ37" s="214"/>
    </row>
    <row r="38" spans="1:52" ht="30" customHeight="1" x14ac:dyDescent="0.25">
      <c r="A38" s="1037"/>
      <c r="B38" s="610" t="s">
        <v>202</v>
      </c>
      <c r="C38" s="602">
        <f>$C$37</f>
        <v>0</v>
      </c>
      <c r="D38" s="259">
        <f>$D$37</f>
        <v>0</v>
      </c>
      <c r="E38" s="260">
        <f>$E$37</f>
        <v>0</v>
      </c>
      <c r="F38" s="473"/>
      <c r="G38" s="624">
        <v>2</v>
      </c>
      <c r="H38" s="474">
        <f>$H$37</f>
        <v>0</v>
      </c>
      <c r="I38" s="260">
        <f>$I$37</f>
        <v>0</v>
      </c>
      <c r="J38" s="475">
        <f>$J$37</f>
        <v>0</v>
      </c>
      <c r="K38" s="257"/>
      <c r="L38" s="220"/>
      <c r="M38" s="220"/>
      <c r="N38" s="232" t="s">
        <v>120</v>
      </c>
      <c r="O38" s="233" t="s">
        <v>111</v>
      </c>
      <c r="P38" s="233" t="s">
        <v>103</v>
      </c>
      <c r="Q38" s="233">
        <v>11119515</v>
      </c>
      <c r="R38" s="233">
        <v>100</v>
      </c>
      <c r="S38" s="233" t="s">
        <v>238</v>
      </c>
      <c r="T38" s="234">
        <v>43252</v>
      </c>
      <c r="U38" s="233">
        <v>100</v>
      </c>
      <c r="V38" s="233">
        <v>0.14000000000000001</v>
      </c>
      <c r="W38" s="233">
        <v>0.16</v>
      </c>
      <c r="X38" s="235">
        <v>7950</v>
      </c>
      <c r="Y38" s="233">
        <v>140</v>
      </c>
      <c r="Z38" s="236">
        <f t="shared" si="8"/>
        <v>0.88784273101984279</v>
      </c>
      <c r="AA38" s="237" t="str">
        <f>AA37</f>
        <v>M-002</v>
      </c>
      <c r="AR38" s="214"/>
      <c r="AS38" s="214"/>
      <c r="AT38" s="214"/>
      <c r="AU38" s="214"/>
      <c r="AV38" s="214"/>
      <c r="AW38" s="214"/>
      <c r="AX38" s="220"/>
      <c r="AY38" s="214"/>
      <c r="AZ38" s="214"/>
    </row>
    <row r="39" spans="1:52" ht="30" customHeight="1" x14ac:dyDescent="0.25">
      <c r="A39" s="1037"/>
      <c r="B39" s="611" t="s">
        <v>203</v>
      </c>
      <c r="C39" s="603">
        <f t="shared" ref="C39:C56" si="9">$C$37</f>
        <v>0</v>
      </c>
      <c r="D39" s="467">
        <f t="shared" ref="D39:D56" si="10">$D$37</f>
        <v>0</v>
      </c>
      <c r="E39" s="466">
        <f t="shared" ref="E39:E56" si="11">$E$37</f>
        <v>0</v>
      </c>
      <c r="F39" s="465"/>
      <c r="G39" s="625">
        <v>2</v>
      </c>
      <c r="H39" s="468">
        <f t="shared" ref="H39:H56" si="12">$H$37</f>
        <v>0</v>
      </c>
      <c r="I39" s="466">
        <f t="shared" ref="I39:I56" si="13">$I$37</f>
        <v>0</v>
      </c>
      <c r="J39" s="469">
        <f t="shared" ref="J39:J56" si="14">$J$37</f>
        <v>0</v>
      </c>
      <c r="K39" s="257"/>
      <c r="L39" s="220"/>
      <c r="M39" s="220"/>
      <c r="N39" s="232" t="s">
        <v>121</v>
      </c>
      <c r="O39" s="233" t="s">
        <v>111</v>
      </c>
      <c r="P39" s="233" t="s">
        <v>103</v>
      </c>
      <c r="Q39" s="233">
        <v>11119515</v>
      </c>
      <c r="R39" s="233">
        <v>200</v>
      </c>
      <c r="S39" s="233" t="s">
        <v>238</v>
      </c>
      <c r="T39" s="234">
        <v>43252</v>
      </c>
      <c r="U39" s="233">
        <v>200</v>
      </c>
      <c r="V39" s="233">
        <v>0.3</v>
      </c>
      <c r="W39" s="233">
        <v>0.3</v>
      </c>
      <c r="X39" s="235">
        <v>7950</v>
      </c>
      <c r="Y39" s="233">
        <v>140</v>
      </c>
      <c r="Z39" s="236">
        <f t="shared" si="8"/>
        <v>0.88784273101984279</v>
      </c>
      <c r="AA39" s="237" t="s">
        <v>153</v>
      </c>
      <c r="AR39" s="214"/>
      <c r="AS39" s="214"/>
      <c r="AT39" s="214"/>
      <c r="AU39" s="214"/>
      <c r="AV39" s="214"/>
      <c r="AW39" s="214"/>
      <c r="AX39" s="220"/>
      <c r="AY39" s="214"/>
      <c r="AZ39" s="214"/>
    </row>
    <row r="40" spans="1:52" ht="30" customHeight="1" x14ac:dyDescent="0.25">
      <c r="A40" s="1037"/>
      <c r="B40" s="611" t="s">
        <v>204</v>
      </c>
      <c r="C40" s="603">
        <f t="shared" si="9"/>
        <v>0</v>
      </c>
      <c r="D40" s="467">
        <f t="shared" si="10"/>
        <v>0</v>
      </c>
      <c r="E40" s="466">
        <f t="shared" si="11"/>
        <v>0</v>
      </c>
      <c r="F40" s="465"/>
      <c r="G40" s="624">
        <v>5</v>
      </c>
      <c r="H40" s="468">
        <f t="shared" si="12"/>
        <v>0</v>
      </c>
      <c r="I40" s="466">
        <f t="shared" si="13"/>
        <v>0</v>
      </c>
      <c r="J40" s="469">
        <f t="shared" si="14"/>
        <v>0</v>
      </c>
      <c r="K40" s="257"/>
      <c r="L40" s="220"/>
      <c r="M40" s="220"/>
      <c r="N40" s="232" t="s">
        <v>122</v>
      </c>
      <c r="O40" s="233" t="s">
        <v>111</v>
      </c>
      <c r="P40" s="233" t="s">
        <v>103</v>
      </c>
      <c r="Q40" s="233">
        <v>11119515</v>
      </c>
      <c r="R40" s="233" t="s">
        <v>101</v>
      </c>
      <c r="S40" s="233" t="s">
        <v>238</v>
      </c>
      <c r="T40" s="234">
        <v>43252</v>
      </c>
      <c r="U40" s="233">
        <v>200</v>
      </c>
      <c r="V40" s="233">
        <v>0.2</v>
      </c>
      <c r="W40" s="233">
        <v>0.3</v>
      </c>
      <c r="X40" s="235">
        <v>7950</v>
      </c>
      <c r="Y40" s="233">
        <v>140</v>
      </c>
      <c r="Z40" s="236">
        <f t="shared" si="8"/>
        <v>0.88784273101984279</v>
      </c>
      <c r="AA40" s="237" t="s">
        <v>153</v>
      </c>
      <c r="AR40" s="214"/>
      <c r="AS40" s="214"/>
      <c r="AT40" s="214"/>
      <c r="AU40" s="214"/>
      <c r="AV40" s="214"/>
      <c r="AW40" s="214"/>
      <c r="AX40" s="220"/>
      <c r="AY40" s="214"/>
      <c r="AZ40" s="214"/>
    </row>
    <row r="41" spans="1:52" ht="30" customHeight="1" x14ac:dyDescent="0.25">
      <c r="A41" s="463"/>
      <c r="B41" s="611" t="s">
        <v>205</v>
      </c>
      <c r="C41" s="603">
        <f t="shared" si="9"/>
        <v>0</v>
      </c>
      <c r="D41" s="467">
        <f t="shared" si="10"/>
        <v>0</v>
      </c>
      <c r="E41" s="466">
        <f t="shared" si="11"/>
        <v>0</v>
      </c>
      <c r="F41" s="465"/>
      <c r="G41" s="625">
        <v>10</v>
      </c>
      <c r="H41" s="468">
        <f t="shared" si="12"/>
        <v>0</v>
      </c>
      <c r="I41" s="466">
        <f t="shared" si="13"/>
        <v>0</v>
      </c>
      <c r="J41" s="469">
        <f t="shared" si="14"/>
        <v>0</v>
      </c>
      <c r="K41" s="257"/>
      <c r="L41" s="220"/>
      <c r="M41" s="220"/>
      <c r="N41" s="232" t="s">
        <v>123</v>
      </c>
      <c r="O41" s="233" t="s">
        <v>111</v>
      </c>
      <c r="P41" s="233" t="s">
        <v>103</v>
      </c>
      <c r="Q41" s="233">
        <v>11119515</v>
      </c>
      <c r="R41" s="233">
        <v>500</v>
      </c>
      <c r="S41" s="233" t="s">
        <v>238</v>
      </c>
      <c r="T41" s="234">
        <v>43252</v>
      </c>
      <c r="U41" s="233">
        <v>500</v>
      </c>
      <c r="V41" s="233">
        <v>0.8</v>
      </c>
      <c r="W41" s="233">
        <v>0.8</v>
      </c>
      <c r="X41" s="235">
        <v>7950</v>
      </c>
      <c r="Y41" s="233">
        <v>140</v>
      </c>
      <c r="Z41" s="236">
        <f t="shared" si="8"/>
        <v>0.88784273101984279</v>
      </c>
      <c r="AA41" s="237" t="str">
        <f>AA40</f>
        <v>M-002</v>
      </c>
      <c r="AR41" s="214"/>
      <c r="AS41" s="214"/>
      <c r="AT41" s="214"/>
      <c r="AU41" s="214"/>
      <c r="AV41" s="214"/>
      <c r="AW41" s="214"/>
      <c r="AX41" s="220"/>
      <c r="AY41" s="214"/>
      <c r="AZ41" s="214"/>
    </row>
    <row r="42" spans="1:52" ht="30" customHeight="1" x14ac:dyDescent="0.25">
      <c r="A42" s="463"/>
      <c r="B42" s="612" t="s">
        <v>206</v>
      </c>
      <c r="C42" s="603">
        <f t="shared" si="9"/>
        <v>0</v>
      </c>
      <c r="D42" s="467">
        <f t="shared" si="10"/>
        <v>0</v>
      </c>
      <c r="E42" s="466">
        <f t="shared" si="11"/>
        <v>0</v>
      </c>
      <c r="F42" s="465"/>
      <c r="G42" s="625">
        <v>20</v>
      </c>
      <c r="H42" s="468">
        <f t="shared" si="12"/>
        <v>0</v>
      </c>
      <c r="I42" s="466">
        <f t="shared" si="13"/>
        <v>0</v>
      </c>
      <c r="J42" s="469">
        <f t="shared" si="14"/>
        <v>0</v>
      </c>
      <c r="K42" s="257"/>
      <c r="L42" s="220"/>
      <c r="M42" s="220"/>
      <c r="N42" s="232" t="s">
        <v>124</v>
      </c>
      <c r="O42" s="233" t="s">
        <v>111</v>
      </c>
      <c r="P42" s="233" t="s">
        <v>103</v>
      </c>
      <c r="Q42" s="233">
        <v>11119515</v>
      </c>
      <c r="R42" s="233">
        <v>1</v>
      </c>
      <c r="S42" s="233" t="s">
        <v>238</v>
      </c>
      <c r="T42" s="234">
        <v>43252</v>
      </c>
      <c r="U42" s="235">
        <v>1000</v>
      </c>
      <c r="V42" s="233">
        <v>1.9</v>
      </c>
      <c r="W42" s="233">
        <v>1.6</v>
      </c>
      <c r="X42" s="235">
        <v>7950</v>
      </c>
      <c r="Y42" s="233">
        <v>140</v>
      </c>
      <c r="Z42" s="236">
        <f t="shared" si="8"/>
        <v>0.88784273101984279</v>
      </c>
      <c r="AA42" s="237" t="s">
        <v>153</v>
      </c>
      <c r="AR42" s="214"/>
      <c r="AS42" s="214"/>
      <c r="AT42" s="214"/>
      <c r="AU42" s="214"/>
      <c r="AV42" s="214"/>
      <c r="AW42" s="214"/>
      <c r="AX42" s="220"/>
      <c r="AY42" s="214"/>
      <c r="AZ42" s="214"/>
    </row>
    <row r="43" spans="1:52" ht="30" customHeight="1" x14ac:dyDescent="0.25">
      <c r="A43" s="463"/>
      <c r="B43" s="613" t="s">
        <v>207</v>
      </c>
      <c r="C43" s="603">
        <f t="shared" si="9"/>
        <v>0</v>
      </c>
      <c r="D43" s="467">
        <f t="shared" si="10"/>
        <v>0</v>
      </c>
      <c r="E43" s="466">
        <f t="shared" si="11"/>
        <v>0</v>
      </c>
      <c r="F43" s="465"/>
      <c r="G43" s="625">
        <v>20</v>
      </c>
      <c r="H43" s="468">
        <f t="shared" si="12"/>
        <v>0</v>
      </c>
      <c r="I43" s="466">
        <f t="shared" si="13"/>
        <v>0</v>
      </c>
      <c r="J43" s="469">
        <f t="shared" si="14"/>
        <v>0</v>
      </c>
      <c r="K43" s="257"/>
      <c r="L43" s="220"/>
      <c r="M43" s="220"/>
      <c r="N43" s="232" t="s">
        <v>125</v>
      </c>
      <c r="O43" s="233" t="s">
        <v>111</v>
      </c>
      <c r="P43" s="233" t="s">
        <v>103</v>
      </c>
      <c r="Q43" s="233">
        <v>11119515</v>
      </c>
      <c r="R43" s="233">
        <v>2</v>
      </c>
      <c r="S43" s="233" t="s">
        <v>238</v>
      </c>
      <c r="T43" s="234">
        <v>43252</v>
      </c>
      <c r="U43" s="235">
        <v>2000</v>
      </c>
      <c r="V43" s="239">
        <v>1.9</v>
      </c>
      <c r="W43" s="239">
        <v>3</v>
      </c>
      <c r="X43" s="235">
        <v>7950</v>
      </c>
      <c r="Y43" s="233">
        <v>140</v>
      </c>
      <c r="Z43" s="236">
        <f t="shared" si="8"/>
        <v>0.88784273101984279</v>
      </c>
      <c r="AA43" s="237" t="s">
        <v>153</v>
      </c>
      <c r="AR43" s="214"/>
      <c r="AS43" s="214"/>
      <c r="AT43" s="214"/>
      <c r="AU43" s="214"/>
      <c r="AV43" s="214"/>
      <c r="AW43" s="214"/>
      <c r="AX43" s="214"/>
      <c r="AY43" s="214"/>
      <c r="AZ43" s="214"/>
    </row>
    <row r="44" spans="1:52" ht="30" customHeight="1" x14ac:dyDescent="0.25">
      <c r="A44" s="463"/>
      <c r="B44" s="612" t="s">
        <v>208</v>
      </c>
      <c r="C44" s="603">
        <f t="shared" si="9"/>
        <v>0</v>
      </c>
      <c r="D44" s="467">
        <f t="shared" si="10"/>
        <v>0</v>
      </c>
      <c r="E44" s="466">
        <f t="shared" si="11"/>
        <v>0</v>
      </c>
      <c r="F44" s="465"/>
      <c r="G44" s="625">
        <v>50</v>
      </c>
      <c r="H44" s="468">
        <f t="shared" si="12"/>
        <v>0</v>
      </c>
      <c r="I44" s="466">
        <f t="shared" si="13"/>
        <v>0</v>
      </c>
      <c r="J44" s="469">
        <f t="shared" si="14"/>
        <v>0</v>
      </c>
      <c r="K44" s="257"/>
      <c r="L44" s="220"/>
      <c r="M44" s="220"/>
      <c r="N44" s="232" t="s">
        <v>126</v>
      </c>
      <c r="O44" s="233" t="s">
        <v>111</v>
      </c>
      <c r="P44" s="233" t="s">
        <v>103</v>
      </c>
      <c r="Q44" s="233">
        <v>11119515</v>
      </c>
      <c r="R44" s="233" t="s">
        <v>99</v>
      </c>
      <c r="S44" s="233" t="s">
        <v>238</v>
      </c>
      <c r="T44" s="234">
        <v>43252</v>
      </c>
      <c r="U44" s="235">
        <v>2000</v>
      </c>
      <c r="V44" s="239">
        <v>2.1</v>
      </c>
      <c r="W44" s="239">
        <v>3</v>
      </c>
      <c r="X44" s="235">
        <v>7950</v>
      </c>
      <c r="Y44" s="233">
        <v>140</v>
      </c>
      <c r="Z44" s="236">
        <f t="shared" si="8"/>
        <v>0.88784273101984279</v>
      </c>
      <c r="AA44" s="237" t="str">
        <f>AA43</f>
        <v>M-002</v>
      </c>
      <c r="AR44" s="214"/>
      <c r="AS44" s="214"/>
      <c r="AT44" s="214"/>
      <c r="AU44" s="214"/>
      <c r="AV44" s="214"/>
      <c r="AW44" s="214"/>
      <c r="AX44" s="214"/>
      <c r="AY44" s="214"/>
      <c r="AZ44" s="214"/>
    </row>
    <row r="45" spans="1:52" ht="30" customHeight="1" thickBot="1" x14ac:dyDescent="0.3">
      <c r="A45" s="463"/>
      <c r="B45" s="612" t="s">
        <v>209</v>
      </c>
      <c r="C45" s="603">
        <f t="shared" si="9"/>
        <v>0</v>
      </c>
      <c r="D45" s="467">
        <f t="shared" si="10"/>
        <v>0</v>
      </c>
      <c r="E45" s="466">
        <f t="shared" si="11"/>
        <v>0</v>
      </c>
      <c r="F45" s="465"/>
      <c r="G45" s="625">
        <v>100</v>
      </c>
      <c r="H45" s="468">
        <f t="shared" si="12"/>
        <v>0</v>
      </c>
      <c r="I45" s="466">
        <f t="shared" si="13"/>
        <v>0</v>
      </c>
      <c r="J45" s="469">
        <f t="shared" si="14"/>
        <v>0</v>
      </c>
      <c r="K45" s="257"/>
      <c r="L45" s="220"/>
      <c r="M45" s="220"/>
      <c r="N45" s="240" t="s">
        <v>127</v>
      </c>
      <c r="O45" s="241" t="s">
        <v>111</v>
      </c>
      <c r="P45" s="241" t="s">
        <v>103</v>
      </c>
      <c r="Q45" s="241">
        <v>11119515</v>
      </c>
      <c r="R45" s="241">
        <v>5</v>
      </c>
      <c r="S45" s="241" t="s">
        <v>238</v>
      </c>
      <c r="T45" s="261">
        <v>43252</v>
      </c>
      <c r="U45" s="244">
        <v>5000</v>
      </c>
      <c r="V45" s="241">
        <v>5.8</v>
      </c>
      <c r="W45" s="243">
        <v>8</v>
      </c>
      <c r="X45" s="244">
        <v>7950</v>
      </c>
      <c r="Y45" s="241">
        <v>140</v>
      </c>
      <c r="Z45" s="262">
        <f t="shared" si="8"/>
        <v>0.88784273101984279</v>
      </c>
      <c r="AA45" s="245" t="s">
        <v>153</v>
      </c>
      <c r="AR45" s="214"/>
      <c r="AS45" s="214"/>
      <c r="AT45" s="214"/>
      <c r="AU45" s="214"/>
      <c r="AV45" s="214"/>
      <c r="AW45" s="214"/>
      <c r="AX45" s="214"/>
      <c r="AY45" s="214"/>
      <c r="AZ45" s="214"/>
    </row>
    <row r="46" spans="1:52" ht="30" customHeight="1" x14ac:dyDescent="0.25">
      <c r="A46" s="463"/>
      <c r="B46" s="612" t="s">
        <v>210</v>
      </c>
      <c r="C46" s="603">
        <f t="shared" si="9"/>
        <v>0</v>
      </c>
      <c r="D46" s="467">
        <f t="shared" si="10"/>
        <v>0</v>
      </c>
      <c r="E46" s="466">
        <f t="shared" si="11"/>
        <v>0</v>
      </c>
      <c r="F46" s="465"/>
      <c r="G46" s="625">
        <v>200</v>
      </c>
      <c r="H46" s="468">
        <f t="shared" si="12"/>
        <v>0</v>
      </c>
      <c r="I46" s="466">
        <f t="shared" si="13"/>
        <v>0</v>
      </c>
      <c r="J46" s="469">
        <f t="shared" si="14"/>
        <v>0</v>
      </c>
      <c r="K46" s="257"/>
      <c r="L46" s="220"/>
      <c r="M46" s="220"/>
      <c r="N46" s="226" t="s">
        <v>190</v>
      </c>
      <c r="O46" s="227" t="s">
        <v>111</v>
      </c>
      <c r="P46" s="227" t="s">
        <v>102</v>
      </c>
      <c r="Q46" s="227" t="s">
        <v>108</v>
      </c>
      <c r="R46" s="227" t="s">
        <v>107</v>
      </c>
      <c r="S46" s="227" t="s">
        <v>237</v>
      </c>
      <c r="T46" s="228">
        <v>43228</v>
      </c>
      <c r="U46" s="227">
        <v>1</v>
      </c>
      <c r="V46" s="227">
        <v>0.04</v>
      </c>
      <c r="W46" s="263">
        <v>0.03</v>
      </c>
      <c r="X46" s="229">
        <v>7950</v>
      </c>
      <c r="Y46" s="227">
        <v>140</v>
      </c>
      <c r="Z46" s="230">
        <f t="shared" ref="Z46:Z61" si="15">(0.34848*((751.2+755.7)/2)-0.009*((48.4+57.9)/2)*EXP(0.0612*((19.5+20.7)/2)))/(273.15+((19.5+20.7)/2))</f>
        <v>0.88977157529109774</v>
      </c>
      <c r="AA46" s="231" t="s">
        <v>156</v>
      </c>
      <c r="AR46" s="214"/>
      <c r="AS46" s="214"/>
      <c r="AT46" s="214"/>
      <c r="AU46" s="214"/>
      <c r="AV46" s="214"/>
      <c r="AW46" s="214"/>
      <c r="AX46" s="214"/>
      <c r="AY46" s="214"/>
      <c r="AZ46" s="214"/>
    </row>
    <row r="47" spans="1:52" ht="30" customHeight="1" x14ac:dyDescent="0.25">
      <c r="A47" s="463"/>
      <c r="B47" s="613" t="s">
        <v>211</v>
      </c>
      <c r="C47" s="603">
        <f t="shared" si="9"/>
        <v>0</v>
      </c>
      <c r="D47" s="467">
        <f t="shared" si="10"/>
        <v>0</v>
      </c>
      <c r="E47" s="466">
        <f t="shared" si="11"/>
        <v>0</v>
      </c>
      <c r="F47" s="465"/>
      <c r="G47" s="625">
        <v>200</v>
      </c>
      <c r="H47" s="468">
        <f t="shared" si="12"/>
        <v>0</v>
      </c>
      <c r="I47" s="466">
        <f t="shared" si="13"/>
        <v>0</v>
      </c>
      <c r="J47" s="469">
        <f t="shared" si="14"/>
        <v>0</v>
      </c>
      <c r="K47" s="257"/>
      <c r="L47" s="220"/>
      <c r="M47" s="220"/>
      <c r="N47" s="232" t="s">
        <v>191</v>
      </c>
      <c r="O47" s="233" t="s">
        <v>111</v>
      </c>
      <c r="P47" s="233" t="s">
        <v>102</v>
      </c>
      <c r="Q47" s="233" t="s">
        <v>108</v>
      </c>
      <c r="R47" s="233" t="s">
        <v>107</v>
      </c>
      <c r="S47" s="233" t="s">
        <v>237</v>
      </c>
      <c r="T47" s="264">
        <v>43228</v>
      </c>
      <c r="U47" s="233">
        <v>2</v>
      </c>
      <c r="V47" s="233">
        <v>0.04</v>
      </c>
      <c r="W47" s="233">
        <v>0.04</v>
      </c>
      <c r="X47" s="235">
        <v>7950</v>
      </c>
      <c r="Y47" s="233">
        <v>140</v>
      </c>
      <c r="Z47" s="236">
        <f t="shared" si="15"/>
        <v>0.88977157529109774</v>
      </c>
      <c r="AA47" s="265" t="s">
        <v>156</v>
      </c>
      <c r="AR47" s="214"/>
      <c r="AS47" s="214"/>
      <c r="AT47" s="214"/>
      <c r="AU47" s="214"/>
      <c r="AV47" s="214"/>
      <c r="AW47" s="214"/>
      <c r="AX47" s="214"/>
      <c r="AY47" s="214"/>
      <c r="AZ47" s="214"/>
    </row>
    <row r="48" spans="1:52" ht="30" customHeight="1" x14ac:dyDescent="0.25">
      <c r="A48" s="463"/>
      <c r="B48" s="612" t="s">
        <v>212</v>
      </c>
      <c r="C48" s="603">
        <f t="shared" si="9"/>
        <v>0</v>
      </c>
      <c r="D48" s="467">
        <f t="shared" si="10"/>
        <v>0</v>
      </c>
      <c r="E48" s="466">
        <f t="shared" si="11"/>
        <v>0</v>
      </c>
      <c r="F48" s="465"/>
      <c r="G48" s="625">
        <v>500</v>
      </c>
      <c r="H48" s="468">
        <f t="shared" si="12"/>
        <v>0</v>
      </c>
      <c r="I48" s="466">
        <f t="shared" si="13"/>
        <v>0</v>
      </c>
      <c r="J48" s="469">
        <f t="shared" si="14"/>
        <v>0</v>
      </c>
      <c r="K48" s="257"/>
      <c r="L48" s="220"/>
      <c r="M48" s="220"/>
      <c r="N48" s="232" t="s">
        <v>192</v>
      </c>
      <c r="O48" s="233" t="s">
        <v>111</v>
      </c>
      <c r="P48" s="233" t="s">
        <v>102</v>
      </c>
      <c r="Q48" s="233" t="s">
        <v>108</v>
      </c>
      <c r="R48" s="233" t="s">
        <v>109</v>
      </c>
      <c r="S48" s="233" t="s">
        <v>237</v>
      </c>
      <c r="T48" s="264">
        <v>43228</v>
      </c>
      <c r="U48" s="233">
        <v>2</v>
      </c>
      <c r="V48" s="233">
        <v>0.05</v>
      </c>
      <c r="W48" s="233">
        <v>0.04</v>
      </c>
      <c r="X48" s="235">
        <v>7950</v>
      </c>
      <c r="Y48" s="233">
        <v>140</v>
      </c>
      <c r="Z48" s="236">
        <f t="shared" si="15"/>
        <v>0.88977157529109774</v>
      </c>
      <c r="AA48" s="265" t="s">
        <v>156</v>
      </c>
      <c r="AR48" s="214"/>
      <c r="AS48" s="214"/>
      <c r="AT48" s="214"/>
      <c r="AU48" s="214"/>
      <c r="AV48" s="214"/>
      <c r="AW48" s="214"/>
      <c r="AX48" s="214"/>
      <c r="AY48" s="214"/>
      <c r="AZ48" s="214"/>
    </row>
    <row r="49" spans="1:52" ht="30" customHeight="1" x14ac:dyDescent="0.25">
      <c r="A49" s="463"/>
      <c r="B49" s="614" t="s">
        <v>157</v>
      </c>
      <c r="C49" s="603">
        <f t="shared" si="9"/>
        <v>0</v>
      </c>
      <c r="D49" s="467">
        <f t="shared" si="10"/>
        <v>0</v>
      </c>
      <c r="E49" s="466">
        <f t="shared" si="11"/>
        <v>0</v>
      </c>
      <c r="F49" s="465"/>
      <c r="G49" s="626">
        <v>1000</v>
      </c>
      <c r="H49" s="468">
        <f t="shared" si="12"/>
        <v>0</v>
      </c>
      <c r="I49" s="466">
        <f t="shared" si="13"/>
        <v>0</v>
      </c>
      <c r="J49" s="469">
        <f t="shared" si="14"/>
        <v>0</v>
      </c>
      <c r="K49" s="257"/>
      <c r="L49" s="220"/>
      <c r="M49" s="220"/>
      <c r="N49" s="232" t="s">
        <v>172</v>
      </c>
      <c r="O49" s="233" t="s">
        <v>111</v>
      </c>
      <c r="P49" s="233" t="s">
        <v>102</v>
      </c>
      <c r="Q49" s="233" t="s">
        <v>108</v>
      </c>
      <c r="R49" s="233" t="s">
        <v>107</v>
      </c>
      <c r="S49" s="233" t="s">
        <v>237</v>
      </c>
      <c r="T49" s="264">
        <v>43228</v>
      </c>
      <c r="U49" s="233">
        <v>5</v>
      </c>
      <c r="V49" s="233">
        <v>7.0000000000000007E-2</v>
      </c>
      <c r="W49" s="238">
        <v>0.05</v>
      </c>
      <c r="X49" s="235">
        <v>7840</v>
      </c>
      <c r="Y49" s="233">
        <v>140</v>
      </c>
      <c r="Z49" s="236">
        <f t="shared" si="15"/>
        <v>0.88977157529109774</v>
      </c>
      <c r="AA49" s="265" t="s">
        <v>156</v>
      </c>
      <c r="AR49" s="214"/>
      <c r="AS49" s="214"/>
      <c r="AT49" s="214"/>
      <c r="AU49" s="214"/>
      <c r="AV49" s="214"/>
      <c r="AW49" s="214"/>
      <c r="AX49" s="214"/>
      <c r="AY49" s="214"/>
      <c r="AZ49" s="214"/>
    </row>
    <row r="50" spans="1:52" ht="30" customHeight="1" x14ac:dyDescent="0.25">
      <c r="A50" s="463"/>
      <c r="B50" s="615" t="s">
        <v>158</v>
      </c>
      <c r="C50" s="603">
        <f t="shared" si="9"/>
        <v>0</v>
      </c>
      <c r="D50" s="467">
        <f t="shared" si="10"/>
        <v>0</v>
      </c>
      <c r="E50" s="466">
        <f t="shared" si="11"/>
        <v>0</v>
      </c>
      <c r="F50" s="465"/>
      <c r="G50" s="626">
        <v>2000</v>
      </c>
      <c r="H50" s="468">
        <f t="shared" si="12"/>
        <v>0</v>
      </c>
      <c r="I50" s="466">
        <f t="shared" si="13"/>
        <v>0</v>
      </c>
      <c r="J50" s="469">
        <f t="shared" si="14"/>
        <v>0</v>
      </c>
      <c r="K50" s="257"/>
      <c r="L50" s="220"/>
      <c r="M50" s="220"/>
      <c r="N50" s="232" t="s">
        <v>173</v>
      </c>
      <c r="O50" s="233" t="s">
        <v>111</v>
      </c>
      <c r="P50" s="233" t="s">
        <v>102</v>
      </c>
      <c r="Q50" s="233" t="s">
        <v>108</v>
      </c>
      <c r="R50" s="233" t="s">
        <v>107</v>
      </c>
      <c r="S50" s="233" t="s">
        <v>237</v>
      </c>
      <c r="T50" s="264">
        <v>43228</v>
      </c>
      <c r="U50" s="233">
        <v>10</v>
      </c>
      <c r="V50" s="233">
        <v>0.09</v>
      </c>
      <c r="W50" s="233">
        <v>0.06</v>
      </c>
      <c r="X50" s="235">
        <v>7840</v>
      </c>
      <c r="Y50" s="233">
        <v>140</v>
      </c>
      <c r="Z50" s="236">
        <f t="shared" si="15"/>
        <v>0.88977157529109774</v>
      </c>
      <c r="AA50" s="265" t="s">
        <v>156</v>
      </c>
      <c r="AR50" s="214"/>
      <c r="AS50" s="214"/>
      <c r="AT50" s="214"/>
      <c r="AU50" s="214"/>
      <c r="AV50" s="214"/>
      <c r="AW50" s="214"/>
      <c r="AX50" s="214"/>
      <c r="AY50" s="214"/>
      <c r="AZ50" s="214"/>
    </row>
    <row r="51" spans="1:52" ht="30" customHeight="1" x14ac:dyDescent="0.25">
      <c r="A51" s="463"/>
      <c r="B51" s="616" t="s">
        <v>213</v>
      </c>
      <c r="C51" s="603">
        <f t="shared" si="9"/>
        <v>0</v>
      </c>
      <c r="D51" s="467">
        <f t="shared" si="10"/>
        <v>0</v>
      </c>
      <c r="E51" s="466">
        <f t="shared" si="11"/>
        <v>0</v>
      </c>
      <c r="F51" s="465"/>
      <c r="G51" s="626">
        <v>2000</v>
      </c>
      <c r="H51" s="468">
        <f t="shared" si="12"/>
        <v>0</v>
      </c>
      <c r="I51" s="466">
        <f t="shared" si="13"/>
        <v>0</v>
      </c>
      <c r="J51" s="469">
        <f t="shared" si="14"/>
        <v>0</v>
      </c>
      <c r="K51" s="257"/>
      <c r="L51" s="220"/>
      <c r="M51" s="220"/>
      <c r="N51" s="232" t="s">
        <v>174</v>
      </c>
      <c r="O51" s="233" t="s">
        <v>111</v>
      </c>
      <c r="P51" s="233" t="s">
        <v>102</v>
      </c>
      <c r="Q51" s="233" t="s">
        <v>108</v>
      </c>
      <c r="R51" s="233" t="s">
        <v>107</v>
      </c>
      <c r="S51" s="233" t="s">
        <v>237</v>
      </c>
      <c r="T51" s="264">
        <v>43228</v>
      </c>
      <c r="U51" s="233">
        <v>20</v>
      </c>
      <c r="V51" s="233">
        <v>0.11</v>
      </c>
      <c r="W51" s="233">
        <v>0.08</v>
      </c>
      <c r="X51" s="235">
        <v>7840</v>
      </c>
      <c r="Y51" s="233">
        <v>140</v>
      </c>
      <c r="Z51" s="236">
        <f t="shared" si="15"/>
        <v>0.88977157529109774</v>
      </c>
      <c r="AA51" s="265" t="s">
        <v>156</v>
      </c>
      <c r="AR51" s="214"/>
      <c r="AS51" s="214"/>
      <c r="AT51" s="214"/>
      <c r="AU51" s="214"/>
      <c r="AV51" s="214"/>
      <c r="AW51" s="214"/>
      <c r="AX51" s="214"/>
      <c r="AY51" s="214"/>
      <c r="AZ51" s="214"/>
    </row>
    <row r="52" spans="1:52" ht="30" customHeight="1" x14ac:dyDescent="0.25">
      <c r="A52" s="463"/>
      <c r="B52" s="617" t="s">
        <v>159</v>
      </c>
      <c r="C52" s="603">
        <f t="shared" si="9"/>
        <v>0</v>
      </c>
      <c r="D52" s="467">
        <f t="shared" si="10"/>
        <v>0</v>
      </c>
      <c r="E52" s="466">
        <f t="shared" si="11"/>
        <v>0</v>
      </c>
      <c r="F52" s="465"/>
      <c r="G52" s="626">
        <v>5000</v>
      </c>
      <c r="H52" s="468">
        <f t="shared" si="12"/>
        <v>0</v>
      </c>
      <c r="I52" s="466">
        <f t="shared" si="13"/>
        <v>0</v>
      </c>
      <c r="J52" s="469">
        <f t="shared" si="14"/>
        <v>0</v>
      </c>
      <c r="K52" s="257"/>
      <c r="L52" s="220"/>
      <c r="M52" s="220"/>
      <c r="N52" s="232" t="s">
        <v>175</v>
      </c>
      <c r="O52" s="233" t="s">
        <v>111</v>
      </c>
      <c r="P52" s="233" t="s">
        <v>102</v>
      </c>
      <c r="Q52" s="233" t="s">
        <v>108</v>
      </c>
      <c r="R52" s="233" t="s">
        <v>109</v>
      </c>
      <c r="S52" s="233" t="s">
        <v>237</v>
      </c>
      <c r="T52" s="264">
        <v>43228</v>
      </c>
      <c r="U52" s="233">
        <v>20</v>
      </c>
      <c r="V52" s="238">
        <v>0.1</v>
      </c>
      <c r="W52" s="233">
        <v>0.08</v>
      </c>
      <c r="X52" s="235">
        <v>7840</v>
      </c>
      <c r="Y52" s="233">
        <v>140</v>
      </c>
      <c r="Z52" s="236">
        <f t="shared" si="15"/>
        <v>0.88977157529109774</v>
      </c>
      <c r="AA52" s="265" t="s">
        <v>156</v>
      </c>
      <c r="AR52" s="214"/>
      <c r="AS52" s="214"/>
      <c r="AT52" s="214"/>
      <c r="AU52" s="214"/>
      <c r="AV52" s="214"/>
      <c r="AW52" s="214"/>
      <c r="AX52" s="214"/>
      <c r="AY52" s="214"/>
      <c r="AZ52" s="214"/>
    </row>
    <row r="53" spans="1:52" ht="30" customHeight="1" thickBot="1" x14ac:dyDescent="0.3">
      <c r="A53" s="463"/>
      <c r="B53" s="618" t="s">
        <v>160</v>
      </c>
      <c r="C53" s="604">
        <f t="shared" si="9"/>
        <v>0</v>
      </c>
      <c r="D53" s="480">
        <f t="shared" si="10"/>
        <v>0</v>
      </c>
      <c r="E53" s="481">
        <f t="shared" si="11"/>
        <v>0</v>
      </c>
      <c r="F53" s="482"/>
      <c r="G53" s="627">
        <v>10000</v>
      </c>
      <c r="H53" s="483">
        <f t="shared" si="12"/>
        <v>0</v>
      </c>
      <c r="I53" s="481">
        <f t="shared" si="13"/>
        <v>0</v>
      </c>
      <c r="J53" s="484">
        <f t="shared" si="14"/>
        <v>0</v>
      </c>
      <c r="K53" s="257"/>
      <c r="L53" s="220"/>
      <c r="M53" s="220"/>
      <c r="N53" s="232" t="s">
        <v>176</v>
      </c>
      <c r="O53" s="233" t="s">
        <v>111</v>
      </c>
      <c r="P53" s="233" t="s">
        <v>102</v>
      </c>
      <c r="Q53" s="233" t="s">
        <v>108</v>
      </c>
      <c r="R53" s="233" t="s">
        <v>107</v>
      </c>
      <c r="S53" s="233" t="s">
        <v>237</v>
      </c>
      <c r="T53" s="264">
        <v>43228</v>
      </c>
      <c r="U53" s="233">
        <v>50</v>
      </c>
      <c r="V53" s="238">
        <v>0.1</v>
      </c>
      <c r="W53" s="238">
        <v>0.1</v>
      </c>
      <c r="X53" s="235">
        <v>7840</v>
      </c>
      <c r="Y53" s="233">
        <v>140</v>
      </c>
      <c r="Z53" s="236">
        <f t="shared" si="15"/>
        <v>0.88977157529109774</v>
      </c>
      <c r="AA53" s="265" t="s">
        <v>156</v>
      </c>
      <c r="AR53" s="214"/>
      <c r="AS53" s="214"/>
      <c r="AT53" s="214"/>
      <c r="AU53" s="214"/>
      <c r="AV53" s="214"/>
      <c r="AW53" s="214"/>
      <c r="AX53" s="214"/>
      <c r="AY53" s="214"/>
      <c r="AZ53" s="214"/>
    </row>
    <row r="54" spans="1:52" ht="30" customHeight="1" x14ac:dyDescent="0.25">
      <c r="A54" s="463"/>
      <c r="B54" s="619" t="s">
        <v>370</v>
      </c>
      <c r="C54" s="605">
        <f t="shared" si="9"/>
        <v>0</v>
      </c>
      <c r="D54" s="563">
        <f t="shared" si="10"/>
        <v>0</v>
      </c>
      <c r="E54" s="564">
        <f t="shared" si="11"/>
        <v>0</v>
      </c>
      <c r="F54" s="465"/>
      <c r="G54" s="628">
        <v>5000</v>
      </c>
      <c r="H54" s="565">
        <f t="shared" si="12"/>
        <v>0</v>
      </c>
      <c r="I54" s="564">
        <f t="shared" si="13"/>
        <v>0</v>
      </c>
      <c r="J54" s="566">
        <f t="shared" si="14"/>
        <v>0</v>
      </c>
      <c r="K54" s="257"/>
      <c r="L54" s="220"/>
      <c r="M54" s="220"/>
      <c r="N54" s="232" t="s">
        <v>177</v>
      </c>
      <c r="O54" s="233" t="s">
        <v>111</v>
      </c>
      <c r="P54" s="233" t="s">
        <v>102</v>
      </c>
      <c r="Q54" s="233" t="s">
        <v>108</v>
      </c>
      <c r="R54" s="233" t="s">
        <v>107</v>
      </c>
      <c r="S54" s="233" t="s">
        <v>237</v>
      </c>
      <c r="T54" s="264">
        <v>43228</v>
      </c>
      <c r="U54" s="233">
        <v>100</v>
      </c>
      <c r="V54" s="233">
        <v>0.12</v>
      </c>
      <c r="W54" s="233">
        <v>0.16</v>
      </c>
      <c r="X54" s="235">
        <v>7840</v>
      </c>
      <c r="Y54" s="233">
        <v>140</v>
      </c>
      <c r="Z54" s="236">
        <f t="shared" si="15"/>
        <v>0.88977157529109774</v>
      </c>
      <c r="AA54" s="265" t="s">
        <v>156</v>
      </c>
      <c r="AR54" s="214"/>
      <c r="AS54" s="214"/>
      <c r="AT54" s="214"/>
      <c r="AU54" s="214"/>
      <c r="AV54" s="214"/>
      <c r="AW54" s="214"/>
      <c r="AX54" s="214"/>
      <c r="AY54" s="214"/>
      <c r="AZ54" s="214"/>
    </row>
    <row r="55" spans="1:52" ht="30" customHeight="1" x14ac:dyDescent="0.25">
      <c r="A55" s="463"/>
      <c r="B55" s="620" t="s">
        <v>368</v>
      </c>
      <c r="C55" s="606">
        <f t="shared" si="9"/>
        <v>0</v>
      </c>
      <c r="D55" s="567">
        <f t="shared" si="10"/>
        <v>0</v>
      </c>
      <c r="E55" s="568">
        <f t="shared" si="11"/>
        <v>0</v>
      </c>
      <c r="F55" s="465"/>
      <c r="G55" s="629">
        <v>10000</v>
      </c>
      <c r="H55" s="569">
        <f t="shared" si="12"/>
        <v>0</v>
      </c>
      <c r="I55" s="568">
        <f t="shared" si="13"/>
        <v>0</v>
      </c>
      <c r="J55" s="570">
        <f t="shared" si="14"/>
        <v>0</v>
      </c>
      <c r="K55" s="257"/>
      <c r="L55" s="220"/>
      <c r="M55" s="220"/>
      <c r="N55" s="232" t="s">
        <v>178</v>
      </c>
      <c r="O55" s="233" t="s">
        <v>111</v>
      </c>
      <c r="P55" s="233" t="s">
        <v>102</v>
      </c>
      <c r="Q55" s="233" t="s">
        <v>108</v>
      </c>
      <c r="R55" s="233" t="s">
        <v>107</v>
      </c>
      <c r="S55" s="233" t="s">
        <v>237</v>
      </c>
      <c r="T55" s="264">
        <v>43228</v>
      </c>
      <c r="U55" s="233">
        <v>200</v>
      </c>
      <c r="V55" s="233">
        <v>0.3</v>
      </c>
      <c r="W55" s="233">
        <v>0.3</v>
      </c>
      <c r="X55" s="235">
        <v>7840</v>
      </c>
      <c r="Y55" s="233">
        <v>140</v>
      </c>
      <c r="Z55" s="236">
        <f t="shared" si="15"/>
        <v>0.88977157529109774</v>
      </c>
      <c r="AA55" s="265" t="s">
        <v>156</v>
      </c>
      <c r="AR55" s="214"/>
      <c r="AS55" s="214"/>
      <c r="AT55" s="214"/>
      <c r="AU55" s="214"/>
      <c r="AV55" s="214"/>
      <c r="AW55" s="214"/>
      <c r="AX55" s="214"/>
      <c r="AY55" s="214"/>
      <c r="AZ55" s="214"/>
    </row>
    <row r="56" spans="1:52" ht="30" customHeight="1" thickBot="1" x14ac:dyDescent="0.3">
      <c r="A56" s="463"/>
      <c r="B56" s="621" t="s">
        <v>369</v>
      </c>
      <c r="C56" s="607">
        <f t="shared" si="9"/>
        <v>0</v>
      </c>
      <c r="D56" s="571">
        <f t="shared" si="10"/>
        <v>0</v>
      </c>
      <c r="E56" s="572">
        <f t="shared" si="11"/>
        <v>0</v>
      </c>
      <c r="F56" s="465"/>
      <c r="G56" s="630">
        <v>20000</v>
      </c>
      <c r="H56" s="573">
        <f t="shared" si="12"/>
        <v>0</v>
      </c>
      <c r="I56" s="572">
        <f t="shared" si="13"/>
        <v>0</v>
      </c>
      <c r="J56" s="574">
        <f t="shared" si="14"/>
        <v>0</v>
      </c>
      <c r="K56" s="266"/>
      <c r="L56" s="220"/>
      <c r="M56" s="220"/>
      <c r="N56" s="232" t="s">
        <v>179</v>
      </c>
      <c r="O56" s="233" t="s">
        <v>111</v>
      </c>
      <c r="P56" s="233" t="s">
        <v>102</v>
      </c>
      <c r="Q56" s="233" t="s">
        <v>108</v>
      </c>
      <c r="R56" s="233" t="s">
        <v>109</v>
      </c>
      <c r="S56" s="233" t="s">
        <v>237</v>
      </c>
      <c r="T56" s="264">
        <v>43228</v>
      </c>
      <c r="U56" s="233">
        <v>200</v>
      </c>
      <c r="V56" s="233">
        <v>0.4</v>
      </c>
      <c r="W56" s="233">
        <v>0.3</v>
      </c>
      <c r="X56" s="235">
        <v>7840</v>
      </c>
      <c r="Y56" s="233">
        <v>140</v>
      </c>
      <c r="Z56" s="236">
        <f t="shared" si="15"/>
        <v>0.88977157529109774</v>
      </c>
      <c r="AA56" s="265" t="s">
        <v>156</v>
      </c>
      <c r="AR56" s="214"/>
      <c r="AS56" s="214"/>
      <c r="AT56" s="214"/>
      <c r="AU56" s="214"/>
      <c r="AV56" s="214"/>
      <c r="AW56" s="214"/>
      <c r="AX56" s="214"/>
      <c r="AY56" s="214"/>
      <c r="AZ56" s="214"/>
    </row>
    <row r="57" spans="1:52" ht="30" customHeight="1" x14ac:dyDescent="0.25">
      <c r="A57" s="220"/>
      <c r="B57" s="610"/>
      <c r="C57" s="608"/>
      <c r="D57" s="259"/>
      <c r="E57" s="260"/>
      <c r="F57" s="485"/>
      <c r="G57" s="260"/>
      <c r="H57" s="474"/>
      <c r="I57" s="415"/>
      <c r="J57" s="416"/>
      <c r="K57" s="267"/>
      <c r="L57" s="220"/>
      <c r="M57" s="220"/>
      <c r="N57" s="232" t="s">
        <v>180</v>
      </c>
      <c r="O57" s="233" t="s">
        <v>111</v>
      </c>
      <c r="P57" s="233" t="s">
        <v>102</v>
      </c>
      <c r="Q57" s="233" t="s">
        <v>108</v>
      </c>
      <c r="R57" s="233" t="s">
        <v>107</v>
      </c>
      <c r="S57" s="233" t="s">
        <v>237</v>
      </c>
      <c r="T57" s="264">
        <v>43228</v>
      </c>
      <c r="U57" s="233">
        <v>500</v>
      </c>
      <c r="V57" s="233">
        <v>0.9</v>
      </c>
      <c r="W57" s="233">
        <v>0.8</v>
      </c>
      <c r="X57" s="235">
        <v>7840</v>
      </c>
      <c r="Y57" s="233">
        <v>140</v>
      </c>
      <c r="Z57" s="236">
        <f t="shared" si="15"/>
        <v>0.88977157529109774</v>
      </c>
      <c r="AA57" s="265" t="s">
        <v>156</v>
      </c>
      <c r="AR57" s="214"/>
      <c r="AS57" s="214"/>
      <c r="AT57" s="214"/>
      <c r="AU57" s="214"/>
      <c r="AV57" s="214"/>
      <c r="AW57" s="214"/>
      <c r="AX57" s="214"/>
      <c r="AY57" s="214"/>
      <c r="AZ57" s="214"/>
    </row>
    <row r="58" spans="1:52" ht="30" customHeight="1" thickBot="1" x14ac:dyDescent="0.3">
      <c r="A58" s="220"/>
      <c r="B58" s="622"/>
      <c r="C58" s="609"/>
      <c r="D58" s="268"/>
      <c r="E58" s="269"/>
      <c r="F58" s="470"/>
      <c r="G58" s="269"/>
      <c r="H58" s="471"/>
      <c r="I58" s="471"/>
      <c r="J58" s="472"/>
      <c r="K58" s="257"/>
      <c r="L58" s="220"/>
      <c r="M58" s="220"/>
      <c r="N58" s="232" t="s">
        <v>181</v>
      </c>
      <c r="O58" s="233" t="s">
        <v>111</v>
      </c>
      <c r="P58" s="233" t="s">
        <v>102</v>
      </c>
      <c r="Q58" s="233" t="s">
        <v>108</v>
      </c>
      <c r="R58" s="233" t="s">
        <v>107</v>
      </c>
      <c r="S58" s="233" t="s">
        <v>237</v>
      </c>
      <c r="T58" s="264">
        <v>43228</v>
      </c>
      <c r="U58" s="235">
        <v>1000</v>
      </c>
      <c r="V58" s="239">
        <v>-0.5</v>
      </c>
      <c r="W58" s="233">
        <v>1.6</v>
      </c>
      <c r="X58" s="235">
        <v>7840</v>
      </c>
      <c r="Y58" s="233">
        <v>140</v>
      </c>
      <c r="Z58" s="236">
        <f t="shared" si="15"/>
        <v>0.88977157529109774</v>
      </c>
      <c r="AA58" s="265" t="s">
        <v>156</v>
      </c>
      <c r="AR58" s="214"/>
      <c r="AS58" s="214"/>
      <c r="AT58" s="214"/>
      <c r="AU58" s="214"/>
      <c r="AV58" s="214"/>
      <c r="AW58" s="214"/>
      <c r="AX58" s="214"/>
      <c r="AY58" s="214"/>
      <c r="AZ58" s="214"/>
    </row>
    <row r="59" spans="1:52" ht="50.25" customHeight="1" thickBot="1" x14ac:dyDescent="0.3">
      <c r="A59" s="220"/>
      <c r="B59" s="417" t="s">
        <v>12</v>
      </c>
      <c r="C59" s="464">
        <v>17</v>
      </c>
      <c r="D59" s="220"/>
      <c r="E59" s="220"/>
      <c r="F59" s="220"/>
      <c r="G59" s="220"/>
      <c r="H59" s="220"/>
      <c r="I59" s="220"/>
      <c r="J59" s="220"/>
      <c r="K59" s="220"/>
      <c r="L59" s="220"/>
      <c r="N59" s="232" t="s">
        <v>182</v>
      </c>
      <c r="O59" s="233" t="s">
        <v>111</v>
      </c>
      <c r="P59" s="233" t="s">
        <v>102</v>
      </c>
      <c r="Q59" s="233" t="s">
        <v>108</v>
      </c>
      <c r="R59" s="233" t="s">
        <v>107</v>
      </c>
      <c r="S59" s="233" t="s">
        <v>237</v>
      </c>
      <c r="T59" s="264">
        <v>43228</v>
      </c>
      <c r="U59" s="235">
        <v>2000</v>
      </c>
      <c r="V59" s="239">
        <v>3.1</v>
      </c>
      <c r="W59" s="239">
        <v>3</v>
      </c>
      <c r="X59" s="235">
        <v>7840</v>
      </c>
      <c r="Y59" s="233">
        <v>140</v>
      </c>
      <c r="Z59" s="236">
        <f t="shared" si="15"/>
        <v>0.88977157529109774</v>
      </c>
      <c r="AA59" s="265" t="s">
        <v>156</v>
      </c>
      <c r="AR59" s="214"/>
      <c r="AS59" s="214"/>
      <c r="AT59" s="214"/>
      <c r="AU59" s="214"/>
      <c r="AV59" s="214"/>
      <c r="AW59" s="214"/>
      <c r="AX59" s="214"/>
      <c r="AY59" s="214"/>
      <c r="AZ59" s="214"/>
    </row>
    <row r="60" spans="1:52" ht="30" customHeight="1" x14ac:dyDescent="0.25">
      <c r="A60" s="220"/>
      <c r="B60" s="220"/>
      <c r="C60" s="220"/>
      <c r="D60" s="220"/>
      <c r="E60" s="220"/>
      <c r="F60" s="220"/>
      <c r="G60" s="220"/>
      <c r="H60" s="220"/>
      <c r="I60" s="220"/>
      <c r="J60" s="220"/>
      <c r="K60" s="220"/>
      <c r="L60" s="220"/>
      <c r="N60" s="232" t="s">
        <v>183</v>
      </c>
      <c r="O60" s="233" t="s">
        <v>111</v>
      </c>
      <c r="P60" s="233" t="s">
        <v>102</v>
      </c>
      <c r="Q60" s="233" t="s">
        <v>108</v>
      </c>
      <c r="R60" s="233" t="s">
        <v>109</v>
      </c>
      <c r="S60" s="233" t="s">
        <v>237</v>
      </c>
      <c r="T60" s="270">
        <v>43228</v>
      </c>
      <c r="U60" s="235">
        <v>2000</v>
      </c>
      <c r="V60" s="233">
        <v>3.2</v>
      </c>
      <c r="W60" s="239">
        <v>3</v>
      </c>
      <c r="X60" s="235">
        <v>7840</v>
      </c>
      <c r="Y60" s="233">
        <v>140</v>
      </c>
      <c r="Z60" s="236">
        <f t="shared" si="15"/>
        <v>0.88977157529109774</v>
      </c>
      <c r="AA60" s="271" t="s">
        <v>156</v>
      </c>
      <c r="AP60" s="214"/>
      <c r="AQ60" s="216"/>
      <c r="AR60" s="214"/>
      <c r="AS60" s="214"/>
      <c r="AT60" s="214"/>
      <c r="AU60" s="214"/>
      <c r="AV60" s="214"/>
      <c r="AW60" s="214"/>
      <c r="AX60" s="214"/>
      <c r="AY60" s="214"/>
      <c r="AZ60" s="214"/>
    </row>
    <row r="61" spans="1:52" ht="30" customHeight="1" thickBot="1" x14ac:dyDescent="0.3">
      <c r="A61" s="220"/>
      <c r="B61" s="220"/>
      <c r="C61" s="220"/>
      <c r="D61" s="220"/>
      <c r="E61" s="220"/>
      <c r="F61" s="220"/>
      <c r="G61" s="220"/>
      <c r="H61" s="220"/>
      <c r="I61" s="220"/>
      <c r="J61" s="220"/>
      <c r="K61" s="220"/>
      <c r="L61" s="220"/>
      <c r="N61" s="240" t="s">
        <v>184</v>
      </c>
      <c r="O61" s="241" t="s">
        <v>111</v>
      </c>
      <c r="P61" s="241" t="s">
        <v>102</v>
      </c>
      <c r="Q61" s="241" t="s">
        <v>108</v>
      </c>
      <c r="R61" s="241" t="s">
        <v>107</v>
      </c>
      <c r="S61" s="272" t="s">
        <v>237</v>
      </c>
      <c r="T61" s="242">
        <v>43228</v>
      </c>
      <c r="U61" s="445">
        <v>5000</v>
      </c>
      <c r="V61" s="241">
        <v>7.9</v>
      </c>
      <c r="W61" s="243">
        <v>8</v>
      </c>
      <c r="X61" s="244">
        <v>7840</v>
      </c>
      <c r="Y61" s="241">
        <v>140</v>
      </c>
      <c r="Z61" s="111">
        <f t="shared" si="15"/>
        <v>0.88977157529109774</v>
      </c>
      <c r="AA61" s="245" t="s">
        <v>156</v>
      </c>
      <c r="AP61" s="214"/>
      <c r="AQ61" s="216"/>
      <c r="AR61" s="214"/>
      <c r="AS61" s="214"/>
      <c r="AT61" s="214"/>
      <c r="AU61" s="214"/>
      <c r="AV61" s="214"/>
      <c r="AW61" s="214"/>
      <c r="AX61" s="214"/>
      <c r="AY61" s="214"/>
      <c r="AZ61" s="214"/>
    </row>
    <row r="62" spans="1:52" ht="30" customHeight="1" x14ac:dyDescent="0.25">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14"/>
      <c r="AD62" s="220"/>
      <c r="AE62" s="220"/>
      <c r="AF62" s="220"/>
      <c r="AG62" s="220"/>
      <c r="AH62" s="220"/>
      <c r="AI62" s="220"/>
      <c r="AJ62" s="220"/>
      <c r="AK62" s="220"/>
      <c r="AL62" s="220"/>
      <c r="AM62" s="220"/>
      <c r="AN62" s="223"/>
      <c r="AO62" s="223"/>
      <c r="AP62" s="216"/>
      <c r="AQ62" s="216"/>
      <c r="AR62" s="214"/>
      <c r="AS62" s="214"/>
      <c r="AT62" s="214"/>
      <c r="AU62" s="214"/>
      <c r="AV62" s="214"/>
      <c r="AW62" s="214"/>
      <c r="AX62" s="214"/>
      <c r="AY62" s="214"/>
      <c r="AZ62" s="214"/>
    </row>
    <row r="63" spans="1:52" ht="30" customHeight="1" thickBot="1" x14ac:dyDescent="0.25">
      <c r="A63" s="220"/>
      <c r="B63" s="220"/>
      <c r="C63" s="220"/>
      <c r="D63" s="273"/>
      <c r="E63" s="273"/>
      <c r="F63" s="273"/>
      <c r="G63" s="273"/>
      <c r="H63" s="273"/>
      <c r="I63" s="273"/>
      <c r="J63" s="273"/>
      <c r="K63" s="273"/>
      <c r="L63" s="273"/>
      <c r="M63" s="273"/>
      <c r="N63" s="273"/>
      <c r="O63" s="273"/>
      <c r="P63" s="273"/>
      <c r="Q63" s="273"/>
      <c r="R63" s="273"/>
      <c r="S63" s="273"/>
      <c r="T63" s="220"/>
      <c r="U63" s="220"/>
      <c r="V63" s="220"/>
      <c r="AB63" s="220"/>
      <c r="AC63" s="220"/>
      <c r="AD63" s="220"/>
      <c r="AE63" s="220"/>
      <c r="AF63" s="220"/>
      <c r="AG63" s="220"/>
      <c r="AH63" s="220"/>
      <c r="AI63" s="220"/>
      <c r="AJ63" s="220"/>
      <c r="AK63" s="220"/>
      <c r="AL63" s="220"/>
      <c r="AM63" s="220"/>
      <c r="AN63" s="220"/>
      <c r="AO63" s="220"/>
      <c r="AP63" s="220"/>
      <c r="AQ63" s="220"/>
      <c r="AR63" s="220"/>
      <c r="AS63" s="220"/>
      <c r="AT63" s="220"/>
      <c r="AU63" s="220"/>
      <c r="AV63" s="214"/>
      <c r="AW63" s="214"/>
      <c r="AX63" s="214"/>
      <c r="AY63" s="214"/>
      <c r="AZ63" s="214"/>
    </row>
    <row r="64" spans="1:52" ht="30" customHeight="1" x14ac:dyDescent="0.25">
      <c r="A64" s="1031" t="s">
        <v>295</v>
      </c>
      <c r="B64" s="1032"/>
      <c r="C64" s="1032"/>
      <c r="D64" s="1032"/>
      <c r="E64" s="1032"/>
      <c r="F64" s="1032"/>
      <c r="G64" s="1032"/>
      <c r="H64" s="1032"/>
      <c r="I64" s="1032"/>
      <c r="J64" s="1032"/>
      <c r="K64" s="1032"/>
      <c r="L64" s="1032"/>
      <c r="M64" s="1032"/>
      <c r="N64" s="1032"/>
      <c r="O64" s="1032"/>
      <c r="P64" s="1032"/>
      <c r="Q64" s="1032"/>
      <c r="R64" s="1032"/>
      <c r="S64" s="1033"/>
      <c r="T64" s="220"/>
      <c r="V64" s="919" t="s">
        <v>296</v>
      </c>
      <c r="W64" s="920"/>
      <c r="X64" s="920"/>
      <c r="Y64" s="920"/>
      <c r="Z64" s="921"/>
      <c r="AE64" s="220"/>
      <c r="AF64" s="220"/>
      <c r="AL64" s="220"/>
      <c r="AM64" s="220"/>
      <c r="AN64" s="220"/>
      <c r="AO64" s="220"/>
      <c r="AP64" s="220"/>
      <c r="AQ64" s="220"/>
      <c r="AR64" s="220"/>
      <c r="AS64" s="220"/>
      <c r="AT64" s="220"/>
      <c r="AU64" s="220"/>
      <c r="AV64" s="214"/>
      <c r="AW64" s="214"/>
      <c r="AX64" s="214"/>
      <c r="AY64" s="214"/>
      <c r="AZ64" s="214"/>
    </row>
    <row r="65" spans="1:52" ht="30" customHeight="1" thickBot="1" x14ac:dyDescent="0.3">
      <c r="A65" s="1034"/>
      <c r="B65" s="1035"/>
      <c r="C65" s="1035"/>
      <c r="D65" s="1035"/>
      <c r="E65" s="1035"/>
      <c r="F65" s="1035"/>
      <c r="G65" s="1035"/>
      <c r="H65" s="1035"/>
      <c r="I65" s="1035"/>
      <c r="J65" s="1035"/>
      <c r="K65" s="1035"/>
      <c r="L65" s="1035"/>
      <c r="M65" s="1035"/>
      <c r="N65" s="1035"/>
      <c r="O65" s="1035"/>
      <c r="P65" s="1035"/>
      <c r="Q65" s="1035"/>
      <c r="R65" s="1035"/>
      <c r="S65" s="1036"/>
      <c r="T65" s="220"/>
      <c r="V65" s="922"/>
      <c r="W65" s="923"/>
      <c r="X65" s="923"/>
      <c r="Y65" s="923"/>
      <c r="Z65" s="924"/>
      <c r="AL65" s="220"/>
      <c r="AM65" s="220"/>
      <c r="AN65" s="220"/>
      <c r="AO65" s="220"/>
      <c r="AP65" s="220"/>
      <c r="AQ65" s="220"/>
      <c r="AR65" s="220"/>
      <c r="AS65" s="220"/>
      <c r="AT65" s="220"/>
      <c r="AU65" s="220"/>
      <c r="AV65" s="214"/>
      <c r="AW65" s="214"/>
      <c r="AX65" s="214"/>
      <c r="AY65" s="214"/>
      <c r="AZ65" s="214"/>
    </row>
    <row r="66" spans="1:52" ht="30" customHeight="1" thickBot="1" x14ac:dyDescent="0.3">
      <c r="A66" s="1019" t="s">
        <v>391</v>
      </c>
      <c r="B66" s="1020"/>
      <c r="C66" s="1020"/>
      <c r="D66" s="1020"/>
      <c r="E66" s="1020"/>
      <c r="F66" s="1020"/>
      <c r="G66" s="1020"/>
      <c r="H66" s="1020"/>
      <c r="I66" s="1020"/>
      <c r="J66" s="1020"/>
      <c r="K66" s="1020"/>
      <c r="L66" s="1020"/>
      <c r="M66" s="1020"/>
      <c r="N66" s="1020"/>
      <c r="O66" s="1020"/>
      <c r="P66" s="1020"/>
      <c r="Q66" s="1020"/>
      <c r="R66" s="1020"/>
      <c r="S66" s="1021"/>
      <c r="T66" s="220"/>
      <c r="V66" s="1013" t="s">
        <v>4</v>
      </c>
      <c r="W66" s="1015" t="s">
        <v>10</v>
      </c>
      <c r="X66" s="1015" t="s">
        <v>22</v>
      </c>
      <c r="Y66" s="1017" t="s">
        <v>363</v>
      </c>
      <c r="Z66" s="993" t="s">
        <v>244</v>
      </c>
      <c r="AM66" s="220"/>
      <c r="AN66" s="220"/>
      <c r="AO66" s="220"/>
      <c r="AP66" s="220"/>
      <c r="AQ66" s="220"/>
      <c r="AR66" s="220"/>
      <c r="AS66" s="220"/>
      <c r="AT66" s="220"/>
      <c r="AU66" s="220"/>
      <c r="AV66" s="214"/>
      <c r="AW66" s="214"/>
      <c r="AX66" s="214"/>
      <c r="AY66" s="214"/>
      <c r="AZ66" s="214"/>
    </row>
    <row r="67" spans="1:52" ht="30" customHeight="1" thickBot="1" x14ac:dyDescent="0.25">
      <c r="A67" s="1022" t="s">
        <v>248</v>
      </c>
      <c r="B67" s="1023"/>
      <c r="C67" s="995" t="s">
        <v>244</v>
      </c>
      <c r="D67" s="995" t="s">
        <v>10</v>
      </c>
      <c r="E67" s="997" t="s">
        <v>164</v>
      </c>
      <c r="F67" s="997" t="s">
        <v>165</v>
      </c>
      <c r="G67" s="997" t="s">
        <v>166</v>
      </c>
      <c r="H67" s="997" t="s">
        <v>167</v>
      </c>
      <c r="I67" s="997" t="s">
        <v>168</v>
      </c>
      <c r="J67" s="997" t="s">
        <v>169</v>
      </c>
      <c r="K67" s="997" t="s">
        <v>15</v>
      </c>
      <c r="L67" s="1009" t="s">
        <v>170</v>
      </c>
      <c r="M67" s="274"/>
      <c r="N67" s="1011" t="s">
        <v>244</v>
      </c>
      <c r="O67" s="999" t="s">
        <v>168</v>
      </c>
      <c r="P67" s="1000"/>
      <c r="Q67" s="1001"/>
      <c r="R67" s="1005" t="s">
        <v>15</v>
      </c>
      <c r="S67" s="1007" t="s">
        <v>170</v>
      </c>
      <c r="T67" s="220"/>
      <c r="V67" s="1014"/>
      <c r="W67" s="1016"/>
      <c r="X67" s="1016"/>
      <c r="Y67" s="1018"/>
      <c r="Z67" s="994"/>
      <c r="AM67" s="220"/>
      <c r="AN67" s="220"/>
      <c r="AO67" s="220"/>
      <c r="AP67" s="220"/>
      <c r="AQ67" s="220"/>
      <c r="AR67" s="220"/>
      <c r="AS67" s="220"/>
      <c r="AT67" s="220"/>
      <c r="AU67" s="220"/>
      <c r="AV67" s="214"/>
      <c r="AW67" s="214"/>
      <c r="AX67" s="214"/>
      <c r="AY67" s="214"/>
      <c r="AZ67" s="214"/>
    </row>
    <row r="68" spans="1:52" ht="39.950000000000003" customHeight="1" thickBot="1" x14ac:dyDescent="0.25">
      <c r="A68" s="1024"/>
      <c r="B68" s="1025"/>
      <c r="C68" s="996"/>
      <c r="D68" s="996"/>
      <c r="E68" s="998"/>
      <c r="F68" s="998"/>
      <c r="G68" s="998"/>
      <c r="H68" s="998"/>
      <c r="I68" s="998"/>
      <c r="J68" s="998"/>
      <c r="K68" s="998"/>
      <c r="L68" s="1010"/>
      <c r="M68" s="274"/>
      <c r="N68" s="1012"/>
      <c r="O68" s="1002"/>
      <c r="P68" s="1003"/>
      <c r="Q68" s="1004"/>
      <c r="R68" s="1006"/>
      <c r="S68" s="1008"/>
      <c r="T68" s="220"/>
      <c r="V68" s="275"/>
      <c r="W68" s="276"/>
      <c r="X68" s="276"/>
      <c r="Y68" s="276"/>
      <c r="Z68" s="277"/>
      <c r="AM68" s="220"/>
      <c r="AN68" s="220"/>
      <c r="AO68" s="220"/>
      <c r="AP68" s="220"/>
      <c r="AQ68" s="220"/>
      <c r="AR68" s="220"/>
      <c r="AS68" s="220"/>
      <c r="AT68" s="220"/>
      <c r="AU68" s="220"/>
      <c r="AV68" s="214"/>
      <c r="AW68" s="214"/>
      <c r="AX68" s="214"/>
      <c r="AY68" s="214"/>
      <c r="AZ68" s="214"/>
    </row>
    <row r="69" spans="1:52" ht="30" customHeight="1" thickBot="1" x14ac:dyDescent="0.25">
      <c r="A69" s="278"/>
      <c r="B69" s="279"/>
      <c r="C69" s="280"/>
      <c r="D69" s="281"/>
      <c r="E69" s="281"/>
      <c r="F69" s="281"/>
      <c r="G69" s="281"/>
      <c r="H69" s="281"/>
      <c r="I69" s="274"/>
      <c r="J69" s="274"/>
      <c r="K69" s="274"/>
      <c r="L69" s="274"/>
      <c r="M69" s="274"/>
      <c r="N69" s="278"/>
      <c r="O69" s="282"/>
      <c r="P69" s="282"/>
      <c r="Q69" s="282"/>
      <c r="R69" s="282"/>
      <c r="S69" s="283"/>
      <c r="V69" s="284">
        <v>1</v>
      </c>
      <c r="W69" s="285" t="s">
        <v>78</v>
      </c>
      <c r="X69" s="285">
        <v>31301284</v>
      </c>
      <c r="Y69" s="285">
        <v>1E-3</v>
      </c>
      <c r="Z69" s="286" t="s">
        <v>147</v>
      </c>
      <c r="AM69" s="220"/>
      <c r="AN69" s="220"/>
      <c r="AO69" s="220"/>
      <c r="AP69" s="220"/>
      <c r="AQ69" s="220"/>
      <c r="AR69" s="220"/>
      <c r="AS69" s="220"/>
      <c r="AT69" s="220"/>
      <c r="AU69" s="220"/>
      <c r="AV69" s="214"/>
      <c r="AW69" s="214"/>
      <c r="AX69" s="214"/>
      <c r="AY69" s="214"/>
      <c r="AZ69" s="214"/>
    </row>
    <row r="70" spans="1:52" ht="30" customHeight="1" x14ac:dyDescent="0.2">
      <c r="A70" s="899" t="s">
        <v>219</v>
      </c>
      <c r="B70" s="900"/>
      <c r="C70" s="941" t="s">
        <v>198</v>
      </c>
      <c r="D70" s="985" t="s">
        <v>171</v>
      </c>
      <c r="E70" s="988" t="s">
        <v>220</v>
      </c>
      <c r="F70" s="287">
        <v>15.4</v>
      </c>
      <c r="G70" s="288">
        <v>0.1</v>
      </c>
      <c r="H70" s="289">
        <v>-0.1</v>
      </c>
      <c r="I70" s="288">
        <v>0.3</v>
      </c>
      <c r="J70" s="991">
        <v>2</v>
      </c>
      <c r="K70" s="992">
        <v>43606</v>
      </c>
      <c r="L70" s="979" t="s">
        <v>318</v>
      </c>
      <c r="M70" s="274"/>
      <c r="N70" s="290"/>
      <c r="O70" s="486" t="s">
        <v>196</v>
      </c>
      <c r="P70" s="487" t="s">
        <v>392</v>
      </c>
      <c r="Q70" s="487" t="s">
        <v>197</v>
      </c>
      <c r="R70" s="945" t="s">
        <v>374</v>
      </c>
      <c r="S70" s="932" t="s">
        <v>378</v>
      </c>
      <c r="V70" s="284">
        <v>2</v>
      </c>
      <c r="W70" s="285" t="s">
        <v>103</v>
      </c>
      <c r="X70" s="285" t="s">
        <v>81</v>
      </c>
      <c r="Y70" s="285">
        <v>1.0000000000000001E-5</v>
      </c>
      <c r="Z70" s="286" t="s">
        <v>148</v>
      </c>
      <c r="AM70" s="220"/>
      <c r="AN70" s="220"/>
      <c r="AO70" s="220"/>
      <c r="AP70" s="220"/>
      <c r="AQ70" s="220"/>
      <c r="AR70" s="220"/>
      <c r="AS70" s="220"/>
      <c r="AT70" s="220"/>
      <c r="AU70" s="220"/>
      <c r="AV70" s="214"/>
      <c r="AW70" s="214"/>
      <c r="AX70" s="214"/>
      <c r="AY70" s="214"/>
      <c r="AZ70" s="214"/>
    </row>
    <row r="71" spans="1:52" ht="30" customHeight="1" x14ac:dyDescent="0.2">
      <c r="A71" s="901"/>
      <c r="B71" s="902"/>
      <c r="C71" s="942"/>
      <c r="D71" s="986"/>
      <c r="E71" s="989"/>
      <c r="F71" s="291">
        <v>24.7</v>
      </c>
      <c r="G71" s="292">
        <v>0.1</v>
      </c>
      <c r="H71" s="293">
        <v>0</v>
      </c>
      <c r="I71" s="292">
        <v>0.3</v>
      </c>
      <c r="J71" s="982"/>
      <c r="K71" s="974"/>
      <c r="L71" s="980"/>
      <c r="M71" s="274"/>
      <c r="N71" s="294" t="s">
        <v>221</v>
      </c>
      <c r="O71" s="336">
        <f>MAX(I70:I72)</f>
        <v>0.3</v>
      </c>
      <c r="P71" s="336">
        <f>MAX(I73:I75)</f>
        <v>1.7</v>
      </c>
      <c r="Q71" s="488">
        <f>MAX(I76:I78)</f>
        <v>0.31</v>
      </c>
      <c r="R71" s="946"/>
      <c r="S71" s="933"/>
      <c r="V71" s="284">
        <v>3</v>
      </c>
      <c r="W71" s="285" t="s">
        <v>78</v>
      </c>
      <c r="X71" s="285">
        <v>31301283</v>
      </c>
      <c r="Y71" s="295">
        <v>1E-3</v>
      </c>
      <c r="Z71" s="286" t="s">
        <v>149</v>
      </c>
      <c r="AM71" s="220"/>
      <c r="AN71" s="220"/>
      <c r="AO71" s="220"/>
      <c r="AP71" s="220"/>
      <c r="AQ71" s="220"/>
      <c r="AR71" s="220"/>
      <c r="AS71" s="220"/>
      <c r="AT71" s="220"/>
      <c r="AU71" s="220"/>
      <c r="AV71" s="214"/>
      <c r="AW71" s="214"/>
      <c r="AX71" s="214"/>
      <c r="AY71" s="214"/>
      <c r="AZ71" s="214"/>
    </row>
    <row r="72" spans="1:52" ht="30" customHeight="1" thickBot="1" x14ac:dyDescent="0.25">
      <c r="A72" s="903"/>
      <c r="B72" s="904"/>
      <c r="C72" s="942"/>
      <c r="D72" s="986"/>
      <c r="E72" s="989"/>
      <c r="F72" s="296">
        <v>29.4</v>
      </c>
      <c r="G72" s="292">
        <v>0.1</v>
      </c>
      <c r="H72" s="293">
        <v>0</v>
      </c>
      <c r="I72" s="292">
        <v>0.3</v>
      </c>
      <c r="J72" s="982"/>
      <c r="K72" s="983"/>
      <c r="L72" s="981"/>
      <c r="M72" s="274"/>
      <c r="N72" s="297"/>
      <c r="O72" s="339"/>
      <c r="P72" s="340"/>
      <c r="Q72" s="340"/>
      <c r="R72" s="947"/>
      <c r="S72" s="934"/>
      <c r="V72" s="284">
        <v>4</v>
      </c>
      <c r="W72" s="285" t="s">
        <v>78</v>
      </c>
      <c r="X72" s="285">
        <v>34508523</v>
      </c>
      <c r="Y72" s="285">
        <v>0.01</v>
      </c>
      <c r="Z72" s="286" t="s">
        <v>185</v>
      </c>
      <c r="AM72" s="220"/>
      <c r="AN72" s="220"/>
      <c r="AO72" s="220"/>
      <c r="AP72" s="220"/>
      <c r="AQ72" s="220"/>
      <c r="AR72" s="220"/>
      <c r="AS72" s="220"/>
      <c r="AT72" s="220"/>
      <c r="AU72" s="220"/>
      <c r="AV72" s="214"/>
      <c r="AW72" s="214"/>
      <c r="AX72" s="214"/>
      <c r="AY72" s="214"/>
      <c r="AZ72" s="214"/>
    </row>
    <row r="73" spans="1:52" ht="30" customHeight="1" x14ac:dyDescent="0.2">
      <c r="A73" s="899" t="s">
        <v>222</v>
      </c>
      <c r="B73" s="900"/>
      <c r="C73" s="942"/>
      <c r="D73" s="986"/>
      <c r="E73" s="989"/>
      <c r="F73" s="291">
        <v>33.200000000000003</v>
      </c>
      <c r="G73" s="292">
        <v>0.1</v>
      </c>
      <c r="H73" s="292">
        <v>-3.2</v>
      </c>
      <c r="I73" s="292">
        <v>1.7</v>
      </c>
      <c r="J73" s="982">
        <v>2</v>
      </c>
      <c r="K73" s="973">
        <v>43608</v>
      </c>
      <c r="L73" s="984" t="s">
        <v>315</v>
      </c>
      <c r="M73" s="274"/>
      <c r="N73" s="278"/>
      <c r="O73" s="274"/>
      <c r="P73" s="274"/>
      <c r="Q73" s="274"/>
      <c r="R73" s="274"/>
      <c r="S73" s="298"/>
      <c r="V73" s="284">
        <v>5</v>
      </c>
      <c r="W73" s="285" t="s">
        <v>78</v>
      </c>
      <c r="X73" s="285">
        <v>29605076</v>
      </c>
      <c r="Y73" s="299">
        <v>0.1</v>
      </c>
      <c r="Z73" s="286" t="s">
        <v>150</v>
      </c>
      <c r="AM73" s="220"/>
      <c r="AN73" s="220"/>
      <c r="AO73" s="220"/>
      <c r="AP73" s="220"/>
      <c r="AQ73" s="220"/>
      <c r="AR73" s="220"/>
      <c r="AS73" s="220"/>
      <c r="AT73" s="220"/>
      <c r="AU73" s="220"/>
      <c r="AV73" s="214"/>
      <c r="AW73" s="214"/>
      <c r="AX73" s="214"/>
      <c r="AY73" s="214"/>
      <c r="AZ73" s="214"/>
    </row>
    <row r="74" spans="1:52" ht="30" customHeight="1" thickBot="1" x14ac:dyDescent="0.25">
      <c r="A74" s="901"/>
      <c r="B74" s="902"/>
      <c r="C74" s="942"/>
      <c r="D74" s="986"/>
      <c r="E74" s="989"/>
      <c r="F74" s="296">
        <v>51.2</v>
      </c>
      <c r="G74" s="292">
        <v>0.1</v>
      </c>
      <c r="H74" s="293">
        <v>-1.2</v>
      </c>
      <c r="I74" s="292">
        <v>1.7</v>
      </c>
      <c r="J74" s="982"/>
      <c r="K74" s="974"/>
      <c r="L74" s="980"/>
      <c r="M74" s="274"/>
      <c r="N74" s="278"/>
      <c r="O74" s="274"/>
      <c r="P74" s="274"/>
      <c r="Q74" s="274"/>
      <c r="R74" s="274"/>
      <c r="S74" s="298"/>
      <c r="V74" s="300">
        <v>6</v>
      </c>
      <c r="W74" s="301" t="s">
        <v>78</v>
      </c>
      <c r="X74" s="301">
        <v>29605077</v>
      </c>
      <c r="Y74" s="301">
        <v>0.1</v>
      </c>
      <c r="Z74" s="302" t="s">
        <v>151</v>
      </c>
      <c r="AM74" s="220"/>
      <c r="AN74" s="220"/>
      <c r="AO74" s="220"/>
      <c r="AP74" s="220"/>
      <c r="AQ74" s="220"/>
      <c r="AR74" s="220"/>
      <c r="AS74" s="220"/>
      <c r="AT74" s="220"/>
      <c r="AU74" s="220"/>
      <c r="AV74" s="214"/>
      <c r="AW74" s="214"/>
      <c r="AX74" s="214"/>
      <c r="AY74" s="214"/>
      <c r="AZ74" s="214"/>
    </row>
    <row r="75" spans="1:52" ht="30" customHeight="1" thickBot="1" x14ac:dyDescent="0.25">
      <c r="A75" s="903"/>
      <c r="B75" s="904"/>
      <c r="C75" s="942"/>
      <c r="D75" s="986"/>
      <c r="E75" s="989"/>
      <c r="F75" s="291">
        <v>77.2</v>
      </c>
      <c r="G75" s="292">
        <v>0.1</v>
      </c>
      <c r="H75" s="292">
        <v>2.8</v>
      </c>
      <c r="I75" s="292">
        <v>1.7</v>
      </c>
      <c r="J75" s="982"/>
      <c r="K75" s="983"/>
      <c r="L75" s="981"/>
      <c r="M75" s="274"/>
      <c r="N75" s="278"/>
      <c r="O75" s="274"/>
      <c r="P75" s="274"/>
      <c r="Q75" s="274"/>
      <c r="R75" s="274"/>
      <c r="S75" s="298"/>
      <c r="AM75" s="220"/>
      <c r="AN75" s="220"/>
      <c r="AO75" s="220"/>
      <c r="AP75" s="220"/>
      <c r="AQ75" s="220"/>
      <c r="AR75" s="220"/>
      <c r="AS75" s="220"/>
      <c r="AT75" s="220"/>
      <c r="AU75" s="220"/>
      <c r="AV75" s="214"/>
      <c r="AW75" s="214"/>
      <c r="AX75" s="214"/>
      <c r="AY75" s="214"/>
      <c r="AZ75" s="214"/>
    </row>
    <row r="76" spans="1:52" ht="30" customHeight="1" thickBot="1" x14ac:dyDescent="0.25">
      <c r="A76" s="899" t="s">
        <v>297</v>
      </c>
      <c r="B76" s="900"/>
      <c r="C76" s="942"/>
      <c r="D76" s="986"/>
      <c r="E76" s="989"/>
      <c r="F76" s="291">
        <v>698.2</v>
      </c>
      <c r="G76" s="292">
        <v>0.1</v>
      </c>
      <c r="H76" s="303">
        <v>-1</v>
      </c>
      <c r="I76" s="292">
        <v>9.2999999999999999E-2</v>
      </c>
      <c r="J76" s="935">
        <v>2</v>
      </c>
      <c r="K76" s="973">
        <v>43600</v>
      </c>
      <c r="L76" s="976" t="s">
        <v>311</v>
      </c>
      <c r="M76" s="274"/>
      <c r="N76" s="278"/>
      <c r="O76" s="274"/>
      <c r="P76" s="274"/>
      <c r="Q76" s="274"/>
      <c r="R76" s="274"/>
      <c r="S76" s="298"/>
      <c r="AM76" s="220"/>
      <c r="AN76" s="220"/>
      <c r="AY76" s="214"/>
      <c r="AZ76" s="214"/>
    </row>
    <row r="77" spans="1:52" ht="30" customHeight="1" x14ac:dyDescent="0.2">
      <c r="A77" s="901"/>
      <c r="B77" s="902"/>
      <c r="C77" s="942"/>
      <c r="D77" s="986"/>
      <c r="E77" s="989"/>
      <c r="F77" s="291">
        <v>798.4</v>
      </c>
      <c r="G77" s="292">
        <v>0.1</v>
      </c>
      <c r="H77" s="303">
        <v>-0.77</v>
      </c>
      <c r="I77" s="292">
        <v>0.14000000000000001</v>
      </c>
      <c r="J77" s="936"/>
      <c r="K77" s="974"/>
      <c r="L77" s="977"/>
      <c r="M77" s="274"/>
      <c r="N77" s="278"/>
      <c r="O77" s="274"/>
      <c r="P77" s="274"/>
      <c r="Q77" s="274"/>
      <c r="R77" s="274"/>
      <c r="S77" s="298"/>
      <c r="V77" s="919" t="s">
        <v>193</v>
      </c>
      <c r="W77" s="920"/>
      <c r="X77" s="921"/>
      <c r="AM77" s="220"/>
      <c r="AN77" s="220"/>
      <c r="AY77" s="214"/>
      <c r="AZ77" s="214"/>
    </row>
    <row r="78" spans="1:52" ht="30" customHeight="1" thickBot="1" x14ac:dyDescent="0.25">
      <c r="A78" s="903"/>
      <c r="B78" s="904"/>
      <c r="C78" s="943"/>
      <c r="D78" s="987"/>
      <c r="E78" s="990"/>
      <c r="F78" s="304">
        <v>848.7</v>
      </c>
      <c r="G78" s="305">
        <v>0.1</v>
      </c>
      <c r="H78" s="306">
        <v>-0.78</v>
      </c>
      <c r="I78" s="305">
        <v>0.31</v>
      </c>
      <c r="J78" s="937"/>
      <c r="K78" s="975"/>
      <c r="L78" s="978"/>
      <c r="M78" s="274"/>
      <c r="N78" s="278"/>
      <c r="O78" s="274"/>
      <c r="P78" s="274"/>
      <c r="Q78" s="274"/>
      <c r="R78" s="274"/>
      <c r="S78" s="298"/>
      <c r="V78" s="922"/>
      <c r="W78" s="923"/>
      <c r="X78" s="924"/>
      <c r="AM78" s="220"/>
      <c r="AN78" s="220"/>
      <c r="AY78" s="214"/>
      <c r="AZ78" s="214"/>
    </row>
    <row r="79" spans="1:52" ht="30" customHeight="1" thickBot="1" x14ac:dyDescent="0.25">
      <c r="A79" s="278"/>
      <c r="B79" s="274"/>
      <c r="C79" s="274"/>
      <c r="D79" s="274"/>
      <c r="E79" s="274"/>
      <c r="F79" s="274"/>
      <c r="G79" s="274"/>
      <c r="H79" s="274"/>
      <c r="I79" s="274"/>
      <c r="J79" s="274"/>
      <c r="K79" s="274"/>
      <c r="L79" s="274"/>
      <c r="M79" s="274"/>
      <c r="N79" s="278"/>
      <c r="O79" s="274"/>
      <c r="P79" s="274"/>
      <c r="Q79" s="274"/>
      <c r="R79" s="274"/>
      <c r="S79" s="298"/>
      <c r="V79" s="938" t="s">
        <v>242</v>
      </c>
      <c r="W79" s="939"/>
      <c r="X79" s="940"/>
      <c r="AM79" s="220"/>
      <c r="AN79" s="220"/>
      <c r="AY79" s="214"/>
      <c r="AZ79" s="214"/>
    </row>
    <row r="80" spans="1:52" ht="30" customHeight="1" x14ac:dyDescent="0.2">
      <c r="A80" s="957" t="s">
        <v>219</v>
      </c>
      <c r="B80" s="958"/>
      <c r="C80" s="941" t="s">
        <v>223</v>
      </c>
      <c r="D80" s="963" t="s">
        <v>171</v>
      </c>
      <c r="E80" s="944">
        <v>19506160802033</v>
      </c>
      <c r="F80" s="289">
        <v>15.5</v>
      </c>
      <c r="G80" s="288">
        <v>0.1</v>
      </c>
      <c r="H80" s="288">
        <v>-0.2</v>
      </c>
      <c r="I80" s="307">
        <v>0.3</v>
      </c>
      <c r="J80" s="964">
        <v>2</v>
      </c>
      <c r="K80" s="965">
        <v>43606</v>
      </c>
      <c r="L80" s="966" t="s">
        <v>314</v>
      </c>
      <c r="M80" s="274"/>
      <c r="N80" s="290"/>
      <c r="O80" s="489" t="s">
        <v>196</v>
      </c>
      <c r="P80" s="490" t="s">
        <v>392</v>
      </c>
      <c r="Q80" s="490" t="s">
        <v>197</v>
      </c>
      <c r="R80" s="945" t="s">
        <v>374</v>
      </c>
      <c r="S80" s="932" t="s">
        <v>319</v>
      </c>
      <c r="V80" s="308"/>
      <c r="W80" s="309"/>
      <c r="X80" s="310"/>
      <c r="AM80" s="220"/>
      <c r="AN80" s="220"/>
      <c r="AY80" s="214"/>
      <c r="AZ80" s="214"/>
    </row>
    <row r="81" spans="1:52" ht="30" customHeight="1" x14ac:dyDescent="0.2">
      <c r="A81" s="959"/>
      <c r="B81" s="960"/>
      <c r="C81" s="942"/>
      <c r="D81" s="913"/>
      <c r="E81" s="913"/>
      <c r="F81" s="292">
        <v>24.6</v>
      </c>
      <c r="G81" s="292">
        <v>0.1</v>
      </c>
      <c r="H81" s="292">
        <v>0.1</v>
      </c>
      <c r="I81" s="307">
        <v>0.3</v>
      </c>
      <c r="J81" s="926"/>
      <c r="K81" s="926"/>
      <c r="L81" s="930"/>
      <c r="M81" s="274"/>
      <c r="N81" s="294" t="s">
        <v>224</v>
      </c>
      <c r="O81" s="336">
        <f>MAX(I80:I82)</f>
        <v>0.4</v>
      </c>
      <c r="P81" s="491">
        <f>MAX(I83:I85)</f>
        <v>1.7</v>
      </c>
      <c r="Q81" s="492">
        <f>MAX(I86:I88)</f>
        <v>0.56999999999999995</v>
      </c>
      <c r="R81" s="946"/>
      <c r="S81" s="933"/>
      <c r="V81" s="284" t="s">
        <v>189</v>
      </c>
      <c r="W81" s="311" t="s">
        <v>235</v>
      </c>
      <c r="X81" s="312" t="s">
        <v>338</v>
      </c>
      <c r="AM81" s="220"/>
      <c r="AN81" s="220"/>
      <c r="AY81" s="214"/>
      <c r="AZ81" s="214"/>
    </row>
    <row r="82" spans="1:52" ht="30" customHeight="1" thickBot="1" x14ac:dyDescent="0.25">
      <c r="A82" s="961"/>
      <c r="B82" s="962"/>
      <c r="C82" s="942"/>
      <c r="D82" s="913"/>
      <c r="E82" s="913"/>
      <c r="F82" s="292">
        <v>33.9</v>
      </c>
      <c r="G82" s="292">
        <v>0.1</v>
      </c>
      <c r="H82" s="292">
        <v>0.3</v>
      </c>
      <c r="I82" s="307">
        <v>0.4</v>
      </c>
      <c r="J82" s="927"/>
      <c r="K82" s="927"/>
      <c r="L82" s="931"/>
      <c r="M82" s="274"/>
      <c r="N82" s="313"/>
      <c r="O82" s="339"/>
      <c r="P82" s="340"/>
      <c r="Q82" s="340"/>
      <c r="R82" s="947"/>
      <c r="S82" s="934"/>
      <c r="V82" s="314">
        <v>1</v>
      </c>
      <c r="W82" s="315">
        <v>0.3</v>
      </c>
      <c r="X82" s="316">
        <v>1</v>
      </c>
      <c r="AM82" s="220"/>
      <c r="AN82" s="220"/>
      <c r="AY82" s="214"/>
      <c r="AZ82" s="214"/>
    </row>
    <row r="83" spans="1:52" ht="30" customHeight="1" x14ac:dyDescent="0.2">
      <c r="A83" s="899" t="s">
        <v>222</v>
      </c>
      <c r="B83" s="900"/>
      <c r="C83" s="942"/>
      <c r="D83" s="913"/>
      <c r="E83" s="913"/>
      <c r="F83" s="292">
        <v>32.700000000000003</v>
      </c>
      <c r="G83" s="317">
        <v>0.1</v>
      </c>
      <c r="H83" s="317">
        <v>-2.7</v>
      </c>
      <c r="I83" s="317">
        <v>1.7</v>
      </c>
      <c r="J83" s="925">
        <v>2</v>
      </c>
      <c r="K83" s="928">
        <v>43608</v>
      </c>
      <c r="L83" s="929" t="s">
        <v>313</v>
      </c>
      <c r="M83" s="274"/>
      <c r="N83" s="318"/>
      <c r="O83" s="274"/>
      <c r="P83" s="274"/>
      <c r="Q83" s="274"/>
      <c r="R83" s="274"/>
      <c r="S83" s="319"/>
      <c r="V83" s="314">
        <v>2</v>
      </c>
      <c r="W83" s="315">
        <v>0.4</v>
      </c>
      <c r="X83" s="316">
        <v>1.2</v>
      </c>
      <c r="AM83" s="220"/>
      <c r="AN83" s="220"/>
      <c r="AO83" s="220"/>
      <c r="AP83" s="220"/>
      <c r="AQ83" s="220"/>
      <c r="AR83" s="220"/>
      <c r="AS83" s="220"/>
      <c r="AT83" s="220"/>
      <c r="AU83" s="220"/>
      <c r="AV83" s="214"/>
      <c r="AW83" s="214"/>
      <c r="AX83" s="214"/>
      <c r="AY83" s="214"/>
      <c r="AZ83" s="214"/>
    </row>
    <row r="84" spans="1:52" ht="30" customHeight="1" x14ac:dyDescent="0.2">
      <c r="A84" s="901"/>
      <c r="B84" s="902"/>
      <c r="C84" s="942"/>
      <c r="D84" s="913"/>
      <c r="E84" s="913"/>
      <c r="F84" s="292">
        <v>50.7</v>
      </c>
      <c r="G84" s="317">
        <v>0.1</v>
      </c>
      <c r="H84" s="317">
        <v>-0.7</v>
      </c>
      <c r="I84" s="307">
        <v>1.7</v>
      </c>
      <c r="J84" s="926"/>
      <c r="K84" s="926"/>
      <c r="L84" s="930"/>
      <c r="M84" s="274"/>
      <c r="N84" s="278"/>
      <c r="O84" s="274"/>
      <c r="P84" s="274"/>
      <c r="Q84" s="274"/>
      <c r="R84" s="274"/>
      <c r="S84" s="319"/>
      <c r="V84" s="314">
        <v>2</v>
      </c>
      <c r="W84" s="315">
        <v>0.4</v>
      </c>
      <c r="X84" s="316">
        <v>1.2</v>
      </c>
      <c r="AM84" s="220"/>
      <c r="AN84" s="220"/>
      <c r="AO84" s="220"/>
      <c r="AP84" s="220"/>
      <c r="AQ84" s="220"/>
      <c r="AR84" s="220"/>
      <c r="AS84" s="220"/>
      <c r="AT84" s="220"/>
      <c r="AU84" s="220"/>
      <c r="AV84" s="214"/>
      <c r="AW84" s="214"/>
      <c r="AX84" s="214"/>
      <c r="AY84" s="214"/>
      <c r="AZ84" s="214"/>
    </row>
    <row r="85" spans="1:52" ht="30" customHeight="1" thickBot="1" x14ac:dyDescent="0.25">
      <c r="A85" s="903"/>
      <c r="B85" s="904"/>
      <c r="C85" s="942"/>
      <c r="D85" s="913"/>
      <c r="E85" s="913"/>
      <c r="F85" s="292">
        <v>68.099999999999994</v>
      </c>
      <c r="G85" s="317">
        <v>0.1</v>
      </c>
      <c r="H85" s="317">
        <v>1.8</v>
      </c>
      <c r="I85" s="307">
        <v>1.7</v>
      </c>
      <c r="J85" s="927"/>
      <c r="K85" s="927"/>
      <c r="L85" s="931"/>
      <c r="M85" s="274"/>
      <c r="N85" s="278"/>
      <c r="O85" s="274"/>
      <c r="P85" s="274"/>
      <c r="Q85" s="274"/>
      <c r="R85" s="274"/>
      <c r="S85" s="319"/>
      <c r="V85" s="314">
        <v>5</v>
      </c>
      <c r="W85" s="315">
        <v>0.5</v>
      </c>
      <c r="X85" s="316">
        <v>1.6</v>
      </c>
      <c r="AM85" s="220"/>
      <c r="AN85" s="220"/>
      <c r="AO85" s="220"/>
      <c r="AP85" s="220"/>
      <c r="AQ85" s="220"/>
      <c r="AR85" s="220"/>
      <c r="AS85" s="220"/>
      <c r="AT85" s="220"/>
      <c r="AU85" s="220"/>
      <c r="AV85" s="214"/>
      <c r="AW85" s="214"/>
      <c r="AX85" s="214"/>
      <c r="AY85" s="214"/>
      <c r="AZ85" s="214"/>
    </row>
    <row r="86" spans="1:52" ht="30" customHeight="1" x14ac:dyDescent="0.2">
      <c r="A86" s="899" t="s">
        <v>297</v>
      </c>
      <c r="B86" s="900"/>
      <c r="C86" s="942"/>
      <c r="D86" s="913"/>
      <c r="E86" s="913"/>
      <c r="F86" s="292">
        <v>397.5</v>
      </c>
      <c r="G86" s="317">
        <v>0.1</v>
      </c>
      <c r="H86" s="320">
        <v>-1.67</v>
      </c>
      <c r="I86" s="321">
        <v>0.12</v>
      </c>
      <c r="J86" s="925">
        <v>2</v>
      </c>
      <c r="K86" s="928">
        <v>43587</v>
      </c>
      <c r="L86" s="929" t="s">
        <v>312</v>
      </c>
      <c r="M86" s="274"/>
      <c r="N86" s="278"/>
      <c r="O86" s="274"/>
      <c r="P86" s="274"/>
      <c r="Q86" s="274"/>
      <c r="R86" s="274"/>
      <c r="S86" s="319"/>
      <c r="V86" s="314">
        <v>10</v>
      </c>
      <c r="W86" s="315">
        <v>0.6</v>
      </c>
      <c r="X86" s="322">
        <v>2</v>
      </c>
      <c r="AB86" s="220"/>
      <c r="AM86" s="220"/>
      <c r="AN86" s="220"/>
      <c r="AO86" s="220"/>
      <c r="AP86" s="220"/>
      <c r="AQ86" s="220"/>
      <c r="AR86" s="220"/>
      <c r="AS86" s="220"/>
      <c r="AT86" s="220"/>
      <c r="AU86" s="220"/>
      <c r="AV86" s="214"/>
      <c r="AW86" s="214"/>
      <c r="AX86" s="214"/>
      <c r="AY86" s="214"/>
      <c r="AZ86" s="214"/>
    </row>
    <row r="87" spans="1:52" ht="30" customHeight="1" x14ac:dyDescent="0.2">
      <c r="A87" s="901"/>
      <c r="B87" s="902"/>
      <c r="C87" s="942"/>
      <c r="D87" s="913"/>
      <c r="E87" s="913"/>
      <c r="F87" s="292">
        <v>798.5</v>
      </c>
      <c r="G87" s="317">
        <v>0.1</v>
      </c>
      <c r="H87" s="320">
        <v>-0.7</v>
      </c>
      <c r="I87" s="321">
        <v>0.27</v>
      </c>
      <c r="J87" s="926"/>
      <c r="K87" s="926"/>
      <c r="L87" s="930"/>
      <c r="M87" s="274"/>
      <c r="N87" s="278"/>
      <c r="O87" s="274"/>
      <c r="P87" s="274"/>
      <c r="Q87" s="274"/>
      <c r="R87" s="274"/>
      <c r="S87" s="319"/>
      <c r="V87" s="314">
        <v>20</v>
      </c>
      <c r="W87" s="315">
        <v>0.8</v>
      </c>
      <c r="X87" s="316">
        <v>2.5</v>
      </c>
      <c r="AB87" s="220"/>
      <c r="AM87" s="220"/>
      <c r="AN87" s="220"/>
      <c r="AO87" s="220"/>
      <c r="AV87" s="214"/>
      <c r="AW87" s="214"/>
      <c r="AX87" s="214"/>
      <c r="AY87" s="214"/>
      <c r="AZ87" s="214"/>
    </row>
    <row r="88" spans="1:52" ht="30" customHeight="1" thickBot="1" x14ac:dyDescent="0.25">
      <c r="A88" s="903"/>
      <c r="B88" s="904"/>
      <c r="C88" s="943"/>
      <c r="D88" s="914"/>
      <c r="E88" s="914"/>
      <c r="F88" s="323">
        <v>1099.5999999999999</v>
      </c>
      <c r="G88" s="324">
        <v>0.1</v>
      </c>
      <c r="H88" s="325">
        <v>-0.28999999999999998</v>
      </c>
      <c r="I88" s="325">
        <v>0.56999999999999995</v>
      </c>
      <c r="J88" s="949"/>
      <c r="K88" s="949"/>
      <c r="L88" s="950"/>
      <c r="M88" s="274"/>
      <c r="N88" s="278"/>
      <c r="O88" s="274"/>
      <c r="P88" s="274"/>
      <c r="Q88" s="274"/>
      <c r="R88" s="274"/>
      <c r="S88" s="319"/>
      <c r="V88" s="314">
        <v>20</v>
      </c>
      <c r="W88" s="315">
        <v>0.8</v>
      </c>
      <c r="X88" s="316">
        <v>2.5</v>
      </c>
      <c r="AB88" s="220"/>
      <c r="AM88" s="220"/>
      <c r="AN88" s="220"/>
      <c r="AO88" s="220"/>
      <c r="AV88" s="214"/>
      <c r="AW88" s="214"/>
      <c r="AX88" s="214"/>
      <c r="AY88" s="214"/>
      <c r="AZ88" s="214"/>
    </row>
    <row r="89" spans="1:52" ht="30" customHeight="1" thickBot="1" x14ac:dyDescent="0.25">
      <c r="A89" s="326"/>
      <c r="B89" s="327"/>
      <c r="C89" s="328"/>
      <c r="D89" s="329"/>
      <c r="E89" s="330"/>
      <c r="F89" s="328"/>
      <c r="G89" s="328"/>
      <c r="H89" s="328"/>
      <c r="I89" s="328"/>
      <c r="J89" s="328"/>
      <c r="K89" s="331"/>
      <c r="L89" s="332"/>
      <c r="M89" s="274"/>
      <c r="N89" s="278"/>
      <c r="O89" s="274"/>
      <c r="P89" s="274"/>
      <c r="Q89" s="274"/>
      <c r="R89" s="274"/>
      <c r="S89" s="319"/>
      <c r="V89" s="314">
        <v>50</v>
      </c>
      <c r="W89" s="315">
        <v>1</v>
      </c>
      <c r="X89" s="316">
        <v>3</v>
      </c>
      <c r="AB89" s="220"/>
      <c r="AM89" s="220"/>
      <c r="AN89" s="220"/>
      <c r="AO89" s="220"/>
      <c r="AV89" s="214"/>
      <c r="AW89" s="214"/>
      <c r="AX89" s="214"/>
      <c r="AY89" s="214"/>
      <c r="AZ89" s="214"/>
    </row>
    <row r="90" spans="1:52" ht="30" customHeight="1" x14ac:dyDescent="0.2">
      <c r="A90" s="899" t="s">
        <v>219</v>
      </c>
      <c r="B90" s="900"/>
      <c r="C90" s="941" t="s">
        <v>225</v>
      </c>
      <c r="D90" s="909" t="s">
        <v>171</v>
      </c>
      <c r="E90" s="944">
        <v>19406160802033</v>
      </c>
      <c r="F90" s="289">
        <v>15.3</v>
      </c>
      <c r="G90" s="288">
        <v>0.1</v>
      </c>
      <c r="H90" s="289">
        <v>-0.1</v>
      </c>
      <c r="I90" s="333">
        <v>0.3</v>
      </c>
      <c r="J90" s="915">
        <v>2</v>
      </c>
      <c r="K90" s="897">
        <v>43732</v>
      </c>
      <c r="L90" s="898" t="s">
        <v>333</v>
      </c>
      <c r="M90" s="274"/>
      <c r="N90" s="290"/>
      <c r="O90" s="334" t="s">
        <v>196</v>
      </c>
      <c r="P90" s="335" t="s">
        <v>392</v>
      </c>
      <c r="Q90" s="335" t="s">
        <v>197</v>
      </c>
      <c r="R90" s="945" t="s">
        <v>375</v>
      </c>
      <c r="S90" s="932" t="s">
        <v>337</v>
      </c>
      <c r="U90" s="215" t="s">
        <v>336</v>
      </c>
      <c r="V90" s="314">
        <v>100</v>
      </c>
      <c r="W90" s="315">
        <v>1.6</v>
      </c>
      <c r="X90" s="316">
        <v>5</v>
      </c>
      <c r="AB90" s="220"/>
      <c r="AC90" s="220"/>
      <c r="AK90" s="220"/>
      <c r="AL90" s="220"/>
      <c r="AM90" s="220"/>
      <c r="AN90" s="220"/>
      <c r="AO90" s="220"/>
      <c r="AP90" s="220"/>
      <c r="AQ90" s="220"/>
      <c r="AR90" s="220"/>
      <c r="AS90" s="220"/>
      <c r="AT90" s="220"/>
      <c r="AU90" s="220"/>
      <c r="AV90" s="214"/>
      <c r="AW90" s="214"/>
      <c r="AX90" s="214"/>
      <c r="AY90" s="214"/>
      <c r="AZ90" s="214"/>
    </row>
    <row r="91" spans="1:52" ht="30" customHeight="1" x14ac:dyDescent="0.2">
      <c r="A91" s="901"/>
      <c r="B91" s="902"/>
      <c r="C91" s="942"/>
      <c r="D91" s="910"/>
      <c r="E91" s="913"/>
      <c r="F91" s="292">
        <v>24.8</v>
      </c>
      <c r="G91" s="292">
        <v>0.1</v>
      </c>
      <c r="H91" s="293">
        <v>0</v>
      </c>
      <c r="I91" s="307">
        <v>0.3</v>
      </c>
      <c r="J91" s="892"/>
      <c r="K91" s="892"/>
      <c r="L91" s="895"/>
      <c r="M91" s="274"/>
      <c r="N91" s="294" t="s">
        <v>226</v>
      </c>
      <c r="O91" s="336">
        <f>MAX(I90:I92)</f>
        <v>0.3</v>
      </c>
      <c r="P91" s="337">
        <f>MAX(I93:I95)</f>
        <v>1.7</v>
      </c>
      <c r="Q91" s="337">
        <f>MAX(I96:I98)</f>
        <v>0.28999999999999998</v>
      </c>
      <c r="R91" s="946"/>
      <c r="S91" s="933"/>
      <c r="V91" s="314">
        <v>200</v>
      </c>
      <c r="W91" s="315">
        <v>3</v>
      </c>
      <c r="X91" s="322">
        <v>10</v>
      </c>
      <c r="AB91" s="220"/>
      <c r="AC91" s="220"/>
      <c r="AK91" s="220"/>
      <c r="AL91" s="220"/>
      <c r="AM91" s="220"/>
      <c r="AN91" s="220"/>
      <c r="AO91" s="220"/>
      <c r="AP91" s="220"/>
      <c r="AQ91" s="220"/>
      <c r="AR91" s="220"/>
      <c r="AS91" s="220"/>
      <c r="AT91" s="220"/>
      <c r="AU91" s="220"/>
      <c r="AV91" s="214"/>
      <c r="AW91" s="214"/>
      <c r="AX91" s="214"/>
      <c r="AY91" s="214"/>
      <c r="AZ91" s="214"/>
    </row>
    <row r="92" spans="1:52" ht="30" customHeight="1" thickBot="1" x14ac:dyDescent="0.25">
      <c r="A92" s="903"/>
      <c r="B92" s="904"/>
      <c r="C92" s="942"/>
      <c r="D92" s="910"/>
      <c r="E92" s="913"/>
      <c r="F92" s="292">
        <v>29.6</v>
      </c>
      <c r="G92" s="338">
        <v>0.1</v>
      </c>
      <c r="H92" s="292">
        <v>0.1</v>
      </c>
      <c r="I92" s="307">
        <v>0.3</v>
      </c>
      <c r="J92" s="892"/>
      <c r="K92" s="892"/>
      <c r="L92" s="895"/>
      <c r="M92" s="274"/>
      <c r="N92" s="297"/>
      <c r="O92" s="339"/>
      <c r="P92" s="340"/>
      <c r="Q92" s="340"/>
      <c r="R92" s="947"/>
      <c r="S92" s="934"/>
      <c r="V92" s="314">
        <v>200</v>
      </c>
      <c r="W92" s="315">
        <v>3</v>
      </c>
      <c r="X92" s="322">
        <v>10</v>
      </c>
      <c r="AB92" s="220"/>
      <c r="AC92" s="220"/>
      <c r="AK92" s="220"/>
      <c r="AL92" s="220"/>
      <c r="AM92" s="220"/>
      <c r="AN92" s="220"/>
      <c r="AO92" s="220"/>
      <c r="AP92" s="220"/>
      <c r="AQ92" s="220"/>
      <c r="AR92" s="220"/>
      <c r="AS92" s="220"/>
      <c r="AT92" s="220"/>
      <c r="AU92" s="220"/>
      <c r="AV92" s="214"/>
      <c r="AW92" s="214"/>
      <c r="AX92" s="214"/>
      <c r="AY92" s="214"/>
      <c r="AZ92" s="214"/>
    </row>
    <row r="93" spans="1:52" ht="30" customHeight="1" x14ac:dyDescent="0.2">
      <c r="A93" s="899" t="s">
        <v>222</v>
      </c>
      <c r="B93" s="900"/>
      <c r="C93" s="942"/>
      <c r="D93" s="910"/>
      <c r="E93" s="913"/>
      <c r="F93" s="292">
        <v>32.299999999999997</v>
      </c>
      <c r="G93" s="292">
        <v>0.1</v>
      </c>
      <c r="H93" s="292">
        <v>-2.2999999999999998</v>
      </c>
      <c r="I93" s="341">
        <v>1.7</v>
      </c>
      <c r="J93" s="905">
        <v>2</v>
      </c>
      <c r="K93" s="951">
        <v>43733</v>
      </c>
      <c r="L93" s="894" t="s">
        <v>334</v>
      </c>
      <c r="M93" s="274"/>
      <c r="N93" s="278"/>
      <c r="O93" s="274"/>
      <c r="P93" s="274"/>
      <c r="Q93" s="274"/>
      <c r="R93" s="274"/>
      <c r="S93" s="319"/>
      <c r="V93" s="314">
        <v>500</v>
      </c>
      <c r="W93" s="315">
        <v>8</v>
      </c>
      <c r="X93" s="322">
        <v>25</v>
      </c>
      <c r="AB93" s="220"/>
      <c r="AC93" s="220"/>
      <c r="AK93" s="220"/>
      <c r="AL93" s="220"/>
      <c r="AM93" s="220"/>
      <c r="AN93" s="220"/>
      <c r="AO93" s="220"/>
      <c r="AP93" s="220"/>
      <c r="AQ93" s="220"/>
      <c r="AR93" s="220"/>
      <c r="AS93" s="220"/>
      <c r="AT93" s="220"/>
      <c r="AU93" s="220"/>
      <c r="AV93" s="214"/>
      <c r="AW93" s="214"/>
      <c r="AX93" s="214"/>
      <c r="AY93" s="214"/>
      <c r="AZ93" s="214"/>
    </row>
    <row r="94" spans="1:52" ht="30" customHeight="1" x14ac:dyDescent="0.2">
      <c r="A94" s="901"/>
      <c r="B94" s="902"/>
      <c r="C94" s="942"/>
      <c r="D94" s="910"/>
      <c r="E94" s="913"/>
      <c r="F94" s="292">
        <v>50.6</v>
      </c>
      <c r="G94" s="292">
        <v>0.1</v>
      </c>
      <c r="H94" s="292">
        <v>-0.6</v>
      </c>
      <c r="I94" s="307">
        <v>1.7</v>
      </c>
      <c r="J94" s="892">
        <v>2</v>
      </c>
      <c r="K94" s="892"/>
      <c r="L94" s="895"/>
      <c r="M94" s="274"/>
      <c r="N94" s="278"/>
      <c r="O94" s="274"/>
      <c r="P94" s="274"/>
      <c r="Q94" s="274"/>
      <c r="R94" s="274"/>
      <c r="S94" s="319"/>
      <c r="V94" s="342" t="s">
        <v>157</v>
      </c>
      <c r="W94" s="343">
        <v>16</v>
      </c>
      <c r="X94" s="322">
        <v>50</v>
      </c>
      <c r="AA94" s="220"/>
      <c r="AB94" s="220"/>
      <c r="AC94" s="220"/>
      <c r="AG94" s="220"/>
      <c r="AK94" s="220"/>
      <c r="AL94" s="220"/>
      <c r="AM94" s="220"/>
      <c r="AN94" s="220"/>
      <c r="AO94" s="220"/>
      <c r="AP94" s="220"/>
      <c r="AQ94" s="220"/>
      <c r="AR94" s="220"/>
      <c r="AS94" s="220"/>
      <c r="AT94" s="220"/>
      <c r="AU94" s="220"/>
      <c r="AV94" s="214"/>
      <c r="AW94" s="214"/>
      <c r="AX94" s="214"/>
      <c r="AY94" s="214"/>
      <c r="AZ94" s="214"/>
    </row>
    <row r="95" spans="1:52" ht="30" customHeight="1" thickBot="1" x14ac:dyDescent="0.25">
      <c r="A95" s="903"/>
      <c r="B95" s="904"/>
      <c r="C95" s="942"/>
      <c r="D95" s="910"/>
      <c r="E95" s="913"/>
      <c r="F95" s="292">
        <v>68.599999999999994</v>
      </c>
      <c r="G95" s="292">
        <v>0.1</v>
      </c>
      <c r="H95" s="292">
        <v>1.4</v>
      </c>
      <c r="I95" s="307">
        <v>1.7</v>
      </c>
      <c r="J95" s="892"/>
      <c r="K95" s="892"/>
      <c r="L95" s="895"/>
      <c r="M95" s="274"/>
      <c r="N95" s="278"/>
      <c r="O95" s="274"/>
      <c r="P95" s="274"/>
      <c r="Q95" s="274"/>
      <c r="R95" s="274"/>
      <c r="S95" s="319"/>
      <c r="V95" s="342" t="s">
        <v>158</v>
      </c>
      <c r="W95" s="343">
        <v>30</v>
      </c>
      <c r="X95" s="322">
        <v>100</v>
      </c>
      <c r="Z95" s="220"/>
      <c r="AA95" s="220"/>
      <c r="AB95" s="220"/>
      <c r="AC95" s="220"/>
      <c r="AG95" s="220"/>
      <c r="AK95" s="220"/>
      <c r="AL95" s="220"/>
      <c r="AM95" s="220"/>
      <c r="AN95" s="220"/>
      <c r="AO95" s="220"/>
      <c r="AP95" s="220"/>
      <c r="AQ95" s="220"/>
      <c r="AR95" s="220"/>
      <c r="AS95" s="220"/>
      <c r="AT95" s="220"/>
      <c r="AU95" s="220"/>
      <c r="AV95" s="214"/>
      <c r="AW95" s="214"/>
      <c r="AX95" s="214"/>
      <c r="AY95" s="214"/>
      <c r="AZ95" s="214"/>
    </row>
    <row r="96" spans="1:52" ht="30" customHeight="1" x14ac:dyDescent="0.2">
      <c r="A96" s="899" t="s">
        <v>297</v>
      </c>
      <c r="B96" s="900"/>
      <c r="C96" s="942"/>
      <c r="D96" s="910"/>
      <c r="E96" s="913"/>
      <c r="F96" s="293">
        <v>497.8</v>
      </c>
      <c r="G96" s="292">
        <v>0.1</v>
      </c>
      <c r="H96" s="303">
        <v>-1.4</v>
      </c>
      <c r="I96" s="341">
        <v>0.17</v>
      </c>
      <c r="J96" s="905">
        <v>2</v>
      </c>
      <c r="K96" s="891">
        <v>43733</v>
      </c>
      <c r="L96" s="894" t="s">
        <v>335</v>
      </c>
      <c r="M96" s="274"/>
      <c r="N96" s="278"/>
      <c r="O96" s="274"/>
      <c r="P96" s="274"/>
      <c r="Q96" s="274"/>
      <c r="R96" s="274"/>
      <c r="S96" s="319"/>
      <c r="V96" s="342" t="s">
        <v>158</v>
      </c>
      <c r="W96" s="343">
        <v>30</v>
      </c>
      <c r="X96" s="322">
        <v>100</v>
      </c>
      <c r="Z96" s="220"/>
      <c r="AA96" s="220"/>
      <c r="AB96" s="220"/>
      <c r="AG96" s="220"/>
      <c r="AK96" s="220"/>
      <c r="AL96" s="220"/>
      <c r="AM96" s="220"/>
      <c r="AN96" s="220"/>
      <c r="AO96" s="220"/>
      <c r="AP96" s="220"/>
      <c r="AQ96" s="220"/>
      <c r="AR96" s="220"/>
      <c r="AS96" s="220"/>
      <c r="AT96" s="220"/>
      <c r="AU96" s="220"/>
      <c r="AV96" s="214"/>
      <c r="AW96" s="214"/>
      <c r="AX96" s="214"/>
      <c r="AY96" s="214"/>
      <c r="AZ96" s="214"/>
    </row>
    <row r="97" spans="1:52" ht="30" customHeight="1" x14ac:dyDescent="0.2">
      <c r="A97" s="901"/>
      <c r="B97" s="902"/>
      <c r="C97" s="942"/>
      <c r="D97" s="910"/>
      <c r="E97" s="913"/>
      <c r="F97" s="292">
        <v>698.2</v>
      </c>
      <c r="G97" s="292">
        <v>0.1</v>
      </c>
      <c r="H97" s="303">
        <v>-0.92</v>
      </c>
      <c r="I97" s="307">
        <v>0.11</v>
      </c>
      <c r="J97" s="892">
        <v>2</v>
      </c>
      <c r="K97" s="892">
        <v>42671</v>
      </c>
      <c r="L97" s="895" t="s">
        <v>227</v>
      </c>
      <c r="M97" s="274"/>
      <c r="N97" s="278"/>
      <c r="O97" s="274"/>
      <c r="P97" s="274"/>
      <c r="Q97" s="274"/>
      <c r="R97" s="274"/>
      <c r="S97" s="319"/>
      <c r="V97" s="342" t="s">
        <v>159</v>
      </c>
      <c r="W97" s="343">
        <v>80</v>
      </c>
      <c r="X97" s="322">
        <v>250</v>
      </c>
      <c r="Z97" s="220"/>
      <c r="AA97" s="220"/>
      <c r="AB97" s="220"/>
      <c r="AK97" s="220"/>
      <c r="AL97" s="220"/>
      <c r="AM97" s="220"/>
      <c r="AN97" s="220"/>
      <c r="AO97" s="220"/>
      <c r="AP97" s="220"/>
      <c r="AQ97" s="220"/>
      <c r="AR97" s="220"/>
      <c r="AS97" s="220"/>
      <c r="AT97" s="220"/>
      <c r="AU97" s="220"/>
      <c r="AV97" s="214"/>
      <c r="AW97" s="214"/>
      <c r="AX97" s="214"/>
      <c r="AY97" s="214"/>
      <c r="AZ97" s="214"/>
    </row>
    <row r="98" spans="1:52" ht="30" customHeight="1" thickBot="1" x14ac:dyDescent="0.25">
      <c r="A98" s="903"/>
      <c r="B98" s="904"/>
      <c r="C98" s="943"/>
      <c r="D98" s="911"/>
      <c r="E98" s="914"/>
      <c r="F98" s="305">
        <v>1098.8</v>
      </c>
      <c r="G98" s="305">
        <v>0.1</v>
      </c>
      <c r="H98" s="306">
        <v>-0.68</v>
      </c>
      <c r="I98" s="344">
        <v>0.28999999999999998</v>
      </c>
      <c r="J98" s="893"/>
      <c r="K98" s="893"/>
      <c r="L98" s="896"/>
      <c r="M98" s="274"/>
      <c r="N98" s="278"/>
      <c r="O98" s="274"/>
      <c r="P98" s="274"/>
      <c r="Q98" s="274"/>
      <c r="R98" s="274"/>
      <c r="S98" s="319"/>
      <c r="V98" s="342" t="s">
        <v>160</v>
      </c>
      <c r="W98" s="345">
        <v>0.16</v>
      </c>
      <c r="X98" s="322">
        <v>500</v>
      </c>
      <c r="AA98" s="220"/>
      <c r="AB98" s="220"/>
      <c r="AK98" s="220"/>
      <c r="AL98" s="220"/>
      <c r="AM98" s="220"/>
      <c r="AN98" s="220"/>
      <c r="AO98" s="220"/>
      <c r="AP98" s="220"/>
      <c r="AQ98" s="220"/>
      <c r="AR98" s="220"/>
      <c r="AS98" s="220"/>
      <c r="AT98" s="220"/>
      <c r="AU98" s="220"/>
      <c r="AV98" s="214"/>
      <c r="AW98" s="214"/>
      <c r="AX98" s="214"/>
      <c r="AY98" s="214"/>
      <c r="AZ98" s="214"/>
    </row>
    <row r="99" spans="1:52" ht="30" customHeight="1" thickBot="1" x14ac:dyDescent="0.25">
      <c r="A99" s="346"/>
      <c r="B99" s="347"/>
      <c r="C99" s="274"/>
      <c r="D99" s="274"/>
      <c r="E99" s="274"/>
      <c r="F99" s="274"/>
      <c r="G99" s="274"/>
      <c r="H99" s="274"/>
      <c r="I99" s="274"/>
      <c r="J99" s="274"/>
      <c r="K99" s="274"/>
      <c r="L99" s="274"/>
      <c r="M99" s="274"/>
      <c r="N99" s="278"/>
      <c r="O99" s="274"/>
      <c r="P99" s="274"/>
      <c r="Q99" s="274"/>
      <c r="R99" s="274"/>
      <c r="S99" s="319"/>
      <c r="V99" s="348" t="s">
        <v>188</v>
      </c>
      <c r="W99" s="349">
        <v>0.3</v>
      </c>
      <c r="X99" s="350">
        <v>1000</v>
      </c>
      <c r="AA99" s="220"/>
      <c r="AB99" s="220"/>
      <c r="AK99" s="220"/>
      <c r="AL99" s="220"/>
      <c r="AM99" s="220"/>
      <c r="AN99" s="220"/>
      <c r="AO99" s="220"/>
      <c r="AP99" s="220"/>
      <c r="AQ99" s="220"/>
      <c r="AR99" s="220"/>
      <c r="AS99" s="220"/>
      <c r="AT99" s="220"/>
      <c r="AU99" s="220"/>
      <c r="AV99" s="214"/>
      <c r="AW99" s="214"/>
      <c r="AX99" s="214"/>
      <c r="AY99" s="214"/>
      <c r="AZ99" s="214"/>
    </row>
    <row r="100" spans="1:52" ht="30" customHeight="1" x14ac:dyDescent="0.2">
      <c r="A100" s="899" t="s">
        <v>219</v>
      </c>
      <c r="B100" s="900"/>
      <c r="C100" s="906" t="s">
        <v>228</v>
      </c>
      <c r="D100" s="909" t="s">
        <v>171</v>
      </c>
      <c r="E100" s="944" t="s">
        <v>229</v>
      </c>
      <c r="F100" s="288">
        <v>15.5</v>
      </c>
      <c r="G100" s="288">
        <v>0.1</v>
      </c>
      <c r="H100" s="289">
        <v>-0.2</v>
      </c>
      <c r="I100" s="351">
        <v>0.3</v>
      </c>
      <c r="J100" s="915">
        <v>2</v>
      </c>
      <c r="K100" s="897">
        <v>43599</v>
      </c>
      <c r="L100" s="898" t="s">
        <v>309</v>
      </c>
      <c r="M100" s="274"/>
      <c r="N100" s="290"/>
      <c r="O100" s="493" t="s">
        <v>196</v>
      </c>
      <c r="P100" s="335" t="s">
        <v>392</v>
      </c>
      <c r="Q100" s="335" t="s">
        <v>197</v>
      </c>
      <c r="R100" s="945" t="s">
        <v>376</v>
      </c>
      <c r="S100" s="932" t="s">
        <v>320</v>
      </c>
      <c r="AA100" s="220"/>
      <c r="AB100" s="220"/>
      <c r="AK100" s="220"/>
      <c r="AL100" s="220"/>
      <c r="AM100" s="220"/>
      <c r="AN100" s="220"/>
      <c r="AO100" s="220"/>
      <c r="AP100" s="220"/>
      <c r="AQ100" s="220"/>
      <c r="AR100" s="220"/>
      <c r="AS100" s="220"/>
      <c r="AT100" s="220"/>
      <c r="AU100" s="220"/>
    </row>
    <row r="101" spans="1:52" ht="30" customHeight="1" x14ac:dyDescent="0.2">
      <c r="A101" s="901"/>
      <c r="B101" s="902"/>
      <c r="C101" s="907"/>
      <c r="D101" s="910"/>
      <c r="E101" s="913"/>
      <c r="F101" s="292">
        <v>24.6</v>
      </c>
      <c r="G101" s="292">
        <v>0.1</v>
      </c>
      <c r="H101" s="293">
        <v>0.1</v>
      </c>
      <c r="I101" s="352">
        <v>0.3</v>
      </c>
      <c r="J101" s="892"/>
      <c r="K101" s="892"/>
      <c r="L101" s="895"/>
      <c r="M101" s="274"/>
      <c r="N101" s="353" t="s">
        <v>199</v>
      </c>
      <c r="O101" s="494">
        <f>MAX(I100:I102)</f>
        <v>0.3</v>
      </c>
      <c r="P101" s="337">
        <f>MAX(I103:I105)</f>
        <v>1.7</v>
      </c>
      <c r="Q101" s="337">
        <f>MAX(I106:I108)</f>
        <v>0.34</v>
      </c>
      <c r="R101" s="946"/>
      <c r="S101" s="933"/>
      <c r="AA101" s="220"/>
      <c r="AB101" s="220"/>
      <c r="AK101" s="220"/>
      <c r="AL101" s="220"/>
      <c r="AM101" s="220"/>
      <c r="AN101" s="220"/>
      <c r="AO101" s="220"/>
      <c r="AP101" s="220"/>
      <c r="AQ101" s="220"/>
      <c r="AR101" s="220"/>
      <c r="AS101" s="220"/>
      <c r="AT101" s="220"/>
      <c r="AU101" s="220"/>
    </row>
    <row r="102" spans="1:52" ht="30" customHeight="1" thickBot="1" x14ac:dyDescent="0.25">
      <c r="A102" s="903"/>
      <c r="B102" s="904"/>
      <c r="C102" s="907"/>
      <c r="D102" s="910"/>
      <c r="E102" s="913"/>
      <c r="F102" s="293">
        <v>29.2</v>
      </c>
      <c r="G102" s="292">
        <v>0.1</v>
      </c>
      <c r="H102" s="293">
        <v>0.3</v>
      </c>
      <c r="I102" s="352">
        <v>0.3</v>
      </c>
      <c r="J102" s="892">
        <v>1.96</v>
      </c>
      <c r="K102" s="892"/>
      <c r="L102" s="895"/>
      <c r="M102" s="274"/>
      <c r="N102" s="354"/>
      <c r="O102" s="495"/>
      <c r="P102" s="340"/>
      <c r="Q102" s="340"/>
      <c r="R102" s="947"/>
      <c r="S102" s="934"/>
      <c r="U102" s="220"/>
      <c r="AA102" s="220"/>
      <c r="AB102" s="220"/>
      <c r="AK102" s="220"/>
      <c r="AL102" s="220"/>
      <c r="AM102" s="220"/>
      <c r="AN102" s="220"/>
      <c r="AO102" s="220"/>
      <c r="AP102" s="220"/>
      <c r="AQ102" s="220"/>
      <c r="AR102" s="220"/>
      <c r="AS102" s="220"/>
      <c r="AT102" s="220"/>
      <c r="AU102" s="220"/>
    </row>
    <row r="103" spans="1:52" ht="30" customHeight="1" x14ac:dyDescent="0.2">
      <c r="A103" s="899" t="s">
        <v>222</v>
      </c>
      <c r="B103" s="900"/>
      <c r="C103" s="907"/>
      <c r="D103" s="910"/>
      <c r="E103" s="913"/>
      <c r="F103" s="292">
        <v>33.6</v>
      </c>
      <c r="G103" s="292">
        <v>0.1</v>
      </c>
      <c r="H103" s="292">
        <v>-3.6</v>
      </c>
      <c r="I103" s="341">
        <v>1.7</v>
      </c>
      <c r="J103" s="905">
        <v>2</v>
      </c>
      <c r="K103" s="891">
        <v>43600</v>
      </c>
      <c r="L103" s="894" t="s">
        <v>316</v>
      </c>
      <c r="M103" s="274"/>
      <c r="N103" s="318"/>
      <c r="P103" s="274"/>
      <c r="Q103" s="274"/>
      <c r="R103" s="274"/>
      <c r="S103" s="319"/>
      <c r="U103" s="220"/>
      <c r="AA103" s="220"/>
      <c r="AB103" s="220"/>
      <c r="AG103" s="220"/>
      <c r="AK103" s="220"/>
      <c r="AL103" s="220"/>
      <c r="AM103" s="220"/>
      <c r="AN103" s="220"/>
      <c r="AO103" s="220"/>
      <c r="AP103" s="220"/>
      <c r="AQ103" s="220"/>
      <c r="AR103" s="220"/>
      <c r="AS103" s="220"/>
      <c r="AT103" s="220"/>
      <c r="AU103" s="220"/>
    </row>
    <row r="104" spans="1:52" ht="30" customHeight="1" thickBot="1" x14ac:dyDescent="0.25">
      <c r="A104" s="901"/>
      <c r="B104" s="902"/>
      <c r="C104" s="907"/>
      <c r="D104" s="910"/>
      <c r="E104" s="913"/>
      <c r="F104" s="292">
        <v>51.2</v>
      </c>
      <c r="G104" s="292">
        <v>0.1</v>
      </c>
      <c r="H104" s="292">
        <v>-1.2</v>
      </c>
      <c r="I104" s="307">
        <v>1.7</v>
      </c>
      <c r="J104" s="892">
        <v>1.96</v>
      </c>
      <c r="K104" s="892"/>
      <c r="L104" s="895"/>
      <c r="M104" s="274"/>
      <c r="N104" s="278"/>
      <c r="O104" s="274"/>
      <c r="P104" s="274"/>
      <c r="Q104" s="274"/>
      <c r="R104" s="274"/>
      <c r="S104" s="319"/>
      <c r="U104" s="220"/>
      <c r="AA104" s="220"/>
      <c r="AB104" s="220"/>
      <c r="AG104" s="220"/>
      <c r="AK104" s="220"/>
      <c r="AL104" s="220"/>
      <c r="AM104" s="220"/>
      <c r="AN104" s="220"/>
      <c r="AO104" s="220"/>
      <c r="AP104" s="220"/>
      <c r="AQ104" s="220"/>
      <c r="AR104" s="220"/>
      <c r="AS104" s="220"/>
      <c r="AT104" s="220"/>
      <c r="AU104" s="220"/>
    </row>
    <row r="105" spans="1:52" ht="30" customHeight="1" thickBot="1" x14ac:dyDescent="0.25">
      <c r="A105" s="903"/>
      <c r="B105" s="904"/>
      <c r="C105" s="907"/>
      <c r="D105" s="910"/>
      <c r="E105" s="913"/>
      <c r="F105" s="292">
        <v>68.5</v>
      </c>
      <c r="G105" s="292">
        <v>0.1</v>
      </c>
      <c r="H105" s="292">
        <v>1.5</v>
      </c>
      <c r="I105" s="307">
        <v>1.7</v>
      </c>
      <c r="J105" s="892"/>
      <c r="K105" s="892"/>
      <c r="L105" s="895"/>
      <c r="M105" s="274"/>
      <c r="N105" s="278"/>
      <c r="O105" s="274"/>
      <c r="P105" s="274"/>
      <c r="Q105" s="274"/>
      <c r="R105" s="274"/>
      <c r="S105" s="319"/>
      <c r="U105" s="220"/>
      <c r="V105" s="919" t="s">
        <v>386</v>
      </c>
      <c r="W105" s="920"/>
      <c r="X105" s="920"/>
      <c r="Y105" s="920"/>
      <c r="Z105" s="920"/>
      <c r="AA105" s="921"/>
      <c r="AB105" s="220"/>
      <c r="AG105" s="220"/>
      <c r="AK105" s="220"/>
      <c r="AL105" s="220"/>
      <c r="AM105" s="220"/>
      <c r="AN105" s="220"/>
      <c r="AO105" s="220"/>
      <c r="AP105" s="220"/>
      <c r="AQ105" s="220"/>
      <c r="AR105" s="220"/>
      <c r="AS105" s="220"/>
      <c r="AT105" s="220"/>
      <c r="AU105" s="220"/>
    </row>
    <row r="106" spans="1:52" ht="30" customHeight="1" thickBot="1" x14ac:dyDescent="0.25">
      <c r="A106" s="899" t="s">
        <v>297</v>
      </c>
      <c r="B106" s="900"/>
      <c r="C106" s="907"/>
      <c r="D106" s="910"/>
      <c r="E106" s="913"/>
      <c r="F106" s="292">
        <v>698.3</v>
      </c>
      <c r="G106" s="292">
        <v>0.1</v>
      </c>
      <c r="H106" s="292">
        <v>-0.92</v>
      </c>
      <c r="I106" s="292">
        <v>0.11</v>
      </c>
      <c r="J106" s="905">
        <v>2</v>
      </c>
      <c r="K106" s="891">
        <v>43600</v>
      </c>
      <c r="L106" s="894" t="s">
        <v>307</v>
      </c>
      <c r="M106" s="274"/>
      <c r="N106" s="278"/>
      <c r="O106" s="274"/>
      <c r="P106" s="274"/>
      <c r="Q106" s="274"/>
      <c r="R106" s="274"/>
      <c r="S106" s="319"/>
      <c r="U106" s="220"/>
      <c r="V106" s="922"/>
      <c r="W106" s="923"/>
      <c r="X106" s="923"/>
      <c r="Y106" s="923"/>
      <c r="Z106" s="923"/>
      <c r="AA106" s="924"/>
      <c r="AB106" s="220"/>
      <c r="AG106" s="220"/>
      <c r="AK106" s="220"/>
      <c r="AL106" s="220"/>
      <c r="AM106" s="220"/>
      <c r="AN106" s="220"/>
      <c r="AO106" s="220"/>
      <c r="AP106" s="220"/>
      <c r="AQ106" s="220"/>
      <c r="AR106" s="220"/>
      <c r="AS106" s="220"/>
      <c r="AT106" s="220"/>
      <c r="AU106" s="220"/>
    </row>
    <row r="107" spans="1:52" ht="35.1" customHeight="1" x14ac:dyDescent="0.2">
      <c r="A107" s="901"/>
      <c r="B107" s="902"/>
      <c r="C107" s="907"/>
      <c r="D107" s="910"/>
      <c r="E107" s="913"/>
      <c r="F107" s="292">
        <v>798.4</v>
      </c>
      <c r="G107" s="292">
        <v>0.1</v>
      </c>
      <c r="H107" s="292">
        <v>-0.82099999999999995</v>
      </c>
      <c r="I107" s="292">
        <v>8.7999999999999995E-2</v>
      </c>
      <c r="J107" s="892">
        <v>2</v>
      </c>
      <c r="K107" s="892">
        <v>42625</v>
      </c>
      <c r="L107" s="895" t="s">
        <v>230</v>
      </c>
      <c r="M107" s="274"/>
      <c r="N107" s="278"/>
      <c r="O107" s="274"/>
      <c r="P107" s="274"/>
      <c r="Q107" s="274"/>
      <c r="R107" s="274"/>
      <c r="S107" s="319"/>
      <c r="U107" s="220"/>
      <c r="V107" s="955" t="s">
        <v>4</v>
      </c>
      <c r="W107" s="967" t="s">
        <v>387</v>
      </c>
      <c r="X107" s="968"/>
      <c r="Y107" s="968"/>
      <c r="Z107" s="968"/>
      <c r="AA107" s="969"/>
      <c r="AB107" s="220"/>
      <c r="AG107" s="220"/>
      <c r="AK107" s="220"/>
      <c r="AL107" s="220"/>
      <c r="AM107" s="220"/>
      <c r="AN107" s="220"/>
      <c r="AO107" s="220"/>
      <c r="AP107" s="220"/>
      <c r="AQ107" s="220"/>
      <c r="AR107" s="220"/>
      <c r="AS107" s="220"/>
      <c r="AT107" s="220"/>
      <c r="AU107" s="220"/>
    </row>
    <row r="108" spans="1:52" ht="35.1" customHeight="1" thickBot="1" x14ac:dyDescent="0.25">
      <c r="A108" s="903"/>
      <c r="B108" s="904"/>
      <c r="C108" s="908"/>
      <c r="D108" s="911"/>
      <c r="E108" s="914"/>
      <c r="F108" s="292">
        <v>848.7</v>
      </c>
      <c r="G108" s="292">
        <v>0.1</v>
      </c>
      <c r="H108" s="292">
        <v>-0.75</v>
      </c>
      <c r="I108" s="292">
        <v>0.34</v>
      </c>
      <c r="J108" s="892"/>
      <c r="K108" s="892"/>
      <c r="L108" s="895"/>
      <c r="M108" s="274"/>
      <c r="N108" s="278"/>
      <c r="O108" s="274"/>
      <c r="P108" s="274"/>
      <c r="Q108" s="274"/>
      <c r="R108" s="274"/>
      <c r="S108" s="319"/>
      <c r="U108" s="220"/>
      <c r="V108" s="956"/>
      <c r="W108" s="970"/>
      <c r="X108" s="971"/>
      <c r="Y108" s="971"/>
      <c r="Z108" s="971"/>
      <c r="AA108" s="972"/>
      <c r="AB108" s="220"/>
      <c r="AG108" s="220"/>
      <c r="AK108" s="220"/>
      <c r="AL108" s="220"/>
      <c r="AM108" s="220"/>
      <c r="AN108" s="220"/>
      <c r="AO108" s="220"/>
      <c r="AP108" s="220"/>
      <c r="AQ108" s="220"/>
      <c r="AR108" s="220"/>
      <c r="AS108" s="220"/>
      <c r="AT108" s="220"/>
      <c r="AU108" s="220"/>
    </row>
    <row r="109" spans="1:52" ht="39.950000000000003" customHeight="1" thickBot="1" x14ac:dyDescent="0.25">
      <c r="A109" s="278"/>
      <c r="B109" s="274"/>
      <c r="C109" s="274"/>
      <c r="D109" s="274"/>
      <c r="E109" s="274"/>
      <c r="F109" s="274"/>
      <c r="G109" s="274"/>
      <c r="H109" s="274"/>
      <c r="I109" s="274"/>
      <c r="J109" s="274"/>
      <c r="K109" s="274"/>
      <c r="L109" s="274"/>
      <c r="M109" s="274"/>
      <c r="N109" s="278"/>
      <c r="O109" s="274"/>
      <c r="P109" s="274"/>
      <c r="Q109" s="274"/>
      <c r="R109" s="274"/>
      <c r="S109" s="319"/>
      <c r="U109" s="220"/>
      <c r="V109" s="358"/>
      <c r="W109" s="948"/>
      <c r="X109" s="948"/>
      <c r="Y109" s="954"/>
      <c r="Z109" s="954"/>
      <c r="AA109" s="359"/>
    </row>
    <row r="110" spans="1:52" ht="39.950000000000003" customHeight="1" x14ac:dyDescent="0.2">
      <c r="A110" s="899" t="s">
        <v>219</v>
      </c>
      <c r="B110" s="900"/>
      <c r="C110" s="906" t="s">
        <v>231</v>
      </c>
      <c r="D110" s="909" t="s">
        <v>171</v>
      </c>
      <c r="E110" s="912" t="s">
        <v>232</v>
      </c>
      <c r="F110" s="288">
        <v>15.4</v>
      </c>
      <c r="G110" s="288">
        <v>0.1</v>
      </c>
      <c r="H110" s="289">
        <v>-0.1</v>
      </c>
      <c r="I110" s="352">
        <v>0.3</v>
      </c>
      <c r="J110" s="915">
        <v>2</v>
      </c>
      <c r="K110" s="897">
        <v>43599</v>
      </c>
      <c r="L110" s="898" t="s">
        <v>317</v>
      </c>
      <c r="M110" s="274"/>
      <c r="N110" s="290"/>
      <c r="O110" s="334" t="s">
        <v>196</v>
      </c>
      <c r="P110" s="335" t="s">
        <v>392</v>
      </c>
      <c r="Q110" s="335" t="s">
        <v>197</v>
      </c>
      <c r="R110" s="945" t="s">
        <v>376</v>
      </c>
      <c r="S110" s="932" t="s">
        <v>377</v>
      </c>
      <c r="U110" s="220"/>
      <c r="V110" s="355" t="s">
        <v>388</v>
      </c>
      <c r="W110" s="952" t="s">
        <v>381</v>
      </c>
      <c r="X110" s="952"/>
      <c r="Y110" s="953" t="s">
        <v>405</v>
      </c>
      <c r="Z110" s="953"/>
      <c r="AA110" s="356" t="s">
        <v>246</v>
      </c>
      <c r="AB110" s="357"/>
    </row>
    <row r="111" spans="1:52" ht="39.950000000000003" customHeight="1" x14ac:dyDescent="0.2">
      <c r="A111" s="901"/>
      <c r="B111" s="902"/>
      <c r="C111" s="907"/>
      <c r="D111" s="910"/>
      <c r="E111" s="913"/>
      <c r="F111" s="293">
        <v>24.7</v>
      </c>
      <c r="G111" s="292">
        <v>0.1</v>
      </c>
      <c r="H111" s="293">
        <v>0</v>
      </c>
      <c r="I111" s="352">
        <v>0.3</v>
      </c>
      <c r="J111" s="892"/>
      <c r="K111" s="892"/>
      <c r="L111" s="895"/>
      <c r="M111" s="274"/>
      <c r="N111" s="294" t="s">
        <v>200</v>
      </c>
      <c r="O111" s="496">
        <f>MAX(I110:I112)</f>
        <v>0.3</v>
      </c>
      <c r="P111" s="337">
        <f>MAX(I113:I115)</f>
        <v>1.7</v>
      </c>
      <c r="Q111" s="337">
        <f>MAX(I116:I118)</f>
        <v>0.11</v>
      </c>
      <c r="R111" s="946"/>
      <c r="S111" s="933"/>
      <c r="V111" s="358" t="s">
        <v>186</v>
      </c>
      <c r="W111" s="948" t="s">
        <v>162</v>
      </c>
      <c r="X111" s="948"/>
      <c r="Y111" s="954" t="s">
        <v>382</v>
      </c>
      <c r="Z111" s="954"/>
      <c r="AA111" s="359" t="s">
        <v>246</v>
      </c>
      <c r="AB111" s="357"/>
    </row>
    <row r="112" spans="1:52" ht="39.950000000000003" customHeight="1" thickBot="1" x14ac:dyDescent="0.25">
      <c r="A112" s="903"/>
      <c r="B112" s="904"/>
      <c r="C112" s="907"/>
      <c r="D112" s="910"/>
      <c r="E112" s="913"/>
      <c r="F112" s="293">
        <v>29.4</v>
      </c>
      <c r="G112" s="292">
        <v>0.1</v>
      </c>
      <c r="H112" s="293">
        <v>0.1</v>
      </c>
      <c r="I112" s="352">
        <v>0.3</v>
      </c>
      <c r="J112" s="892"/>
      <c r="K112" s="892"/>
      <c r="L112" s="895"/>
      <c r="M112" s="274"/>
      <c r="N112" s="297"/>
      <c r="O112" s="339"/>
      <c r="P112" s="340"/>
      <c r="Q112" s="340"/>
      <c r="R112" s="947"/>
      <c r="S112" s="934"/>
      <c r="V112" s="358" t="s">
        <v>187</v>
      </c>
      <c r="W112" s="948" t="s">
        <v>163</v>
      </c>
      <c r="X112" s="948"/>
      <c r="Y112" s="954" t="s">
        <v>380</v>
      </c>
      <c r="Z112" s="954"/>
      <c r="AA112" s="359" t="s">
        <v>246</v>
      </c>
      <c r="AB112" s="357"/>
    </row>
    <row r="113" spans="1:27" ht="39.950000000000003" customHeight="1" x14ac:dyDescent="0.2">
      <c r="A113" s="899" t="s">
        <v>222</v>
      </c>
      <c r="B113" s="900"/>
      <c r="C113" s="907"/>
      <c r="D113" s="910"/>
      <c r="E113" s="913"/>
      <c r="F113" s="292">
        <v>33.6</v>
      </c>
      <c r="G113" s="292">
        <v>0.1</v>
      </c>
      <c r="H113" s="292">
        <v>-3.6</v>
      </c>
      <c r="I113" s="341">
        <v>1.7</v>
      </c>
      <c r="J113" s="905">
        <v>2</v>
      </c>
      <c r="K113" s="891">
        <v>43600</v>
      </c>
      <c r="L113" s="894" t="s">
        <v>310</v>
      </c>
      <c r="M113" s="274"/>
      <c r="N113" s="278"/>
      <c r="O113" s="274"/>
      <c r="P113" s="274"/>
      <c r="Q113" s="274"/>
      <c r="R113" s="274"/>
      <c r="S113" s="319"/>
      <c r="V113" s="358"/>
      <c r="W113" s="948"/>
      <c r="X113" s="948"/>
      <c r="Y113" s="948"/>
      <c r="Z113" s="948"/>
      <c r="AA113" s="359"/>
    </row>
    <row r="114" spans="1:27" ht="30" customHeight="1" x14ac:dyDescent="0.2">
      <c r="A114" s="901"/>
      <c r="B114" s="902"/>
      <c r="C114" s="907"/>
      <c r="D114" s="910"/>
      <c r="E114" s="913"/>
      <c r="F114" s="292">
        <v>51.2</v>
      </c>
      <c r="G114" s="292">
        <v>0.1</v>
      </c>
      <c r="H114" s="292">
        <v>-1.2</v>
      </c>
      <c r="I114" s="307">
        <v>1.7</v>
      </c>
      <c r="J114" s="892"/>
      <c r="K114" s="892"/>
      <c r="L114" s="895"/>
      <c r="M114" s="274"/>
      <c r="N114" s="278"/>
      <c r="O114" s="274"/>
      <c r="P114" s="274"/>
      <c r="Q114" s="274"/>
      <c r="R114" s="274"/>
      <c r="S114" s="319"/>
    </row>
    <row r="115" spans="1:27" ht="30" customHeight="1" thickBot="1" x14ac:dyDescent="0.25">
      <c r="A115" s="903"/>
      <c r="B115" s="904"/>
      <c r="C115" s="907"/>
      <c r="D115" s="910"/>
      <c r="E115" s="913"/>
      <c r="F115" s="292">
        <v>68.3</v>
      </c>
      <c r="G115" s="292">
        <v>0.1</v>
      </c>
      <c r="H115" s="292">
        <v>1.7</v>
      </c>
      <c r="I115" s="307">
        <v>1.7</v>
      </c>
      <c r="J115" s="892"/>
      <c r="K115" s="892"/>
      <c r="L115" s="895"/>
      <c r="M115" s="274"/>
      <c r="N115" s="278"/>
      <c r="O115" s="274"/>
      <c r="P115" s="274"/>
      <c r="Q115" s="274"/>
      <c r="R115" s="274"/>
      <c r="S115" s="319"/>
    </row>
    <row r="116" spans="1:27" ht="30" customHeight="1" x14ac:dyDescent="0.2">
      <c r="A116" s="899" t="s">
        <v>297</v>
      </c>
      <c r="B116" s="900"/>
      <c r="C116" s="907"/>
      <c r="D116" s="910"/>
      <c r="E116" s="913"/>
      <c r="F116" s="293">
        <v>698.2</v>
      </c>
      <c r="G116" s="292">
        <v>0.1</v>
      </c>
      <c r="H116" s="292">
        <v>-0.99</v>
      </c>
      <c r="I116" s="341">
        <v>6.8000000000000005E-2</v>
      </c>
      <c r="J116" s="916">
        <v>1.96</v>
      </c>
      <c r="K116" s="891">
        <v>43600</v>
      </c>
      <c r="L116" s="894" t="s">
        <v>308</v>
      </c>
      <c r="M116" s="274"/>
      <c r="N116" s="278"/>
      <c r="O116" s="274"/>
      <c r="P116" s="360"/>
      <c r="Q116" s="360"/>
      <c r="R116" s="360"/>
      <c r="S116" s="319"/>
    </row>
    <row r="117" spans="1:27" ht="30" customHeight="1" x14ac:dyDescent="0.2">
      <c r="A117" s="901"/>
      <c r="B117" s="902"/>
      <c r="C117" s="907"/>
      <c r="D117" s="910"/>
      <c r="E117" s="913"/>
      <c r="F117" s="292">
        <v>751.8</v>
      </c>
      <c r="G117" s="292">
        <v>0.1</v>
      </c>
      <c r="H117" s="303">
        <v>-0.88</v>
      </c>
      <c r="I117" s="307">
        <v>8.6999999999999994E-2</v>
      </c>
      <c r="J117" s="917">
        <v>1.96</v>
      </c>
      <c r="K117" s="892">
        <v>42586</v>
      </c>
      <c r="L117" s="895" t="s">
        <v>233</v>
      </c>
      <c r="M117" s="274"/>
      <c r="N117" s="278"/>
      <c r="O117" s="274"/>
      <c r="P117" s="360"/>
      <c r="Q117" s="360"/>
      <c r="R117" s="360"/>
      <c r="S117" s="319"/>
    </row>
    <row r="118" spans="1:27" ht="30" customHeight="1" thickBot="1" x14ac:dyDescent="0.25">
      <c r="A118" s="903"/>
      <c r="B118" s="904"/>
      <c r="C118" s="908"/>
      <c r="D118" s="911"/>
      <c r="E118" s="914"/>
      <c r="F118" s="305">
        <v>798.4</v>
      </c>
      <c r="G118" s="305">
        <v>0.1</v>
      </c>
      <c r="H118" s="305">
        <v>-0.73</v>
      </c>
      <c r="I118" s="344">
        <v>0.11</v>
      </c>
      <c r="J118" s="918">
        <v>2</v>
      </c>
      <c r="K118" s="893">
        <v>42625</v>
      </c>
      <c r="L118" s="896" t="s">
        <v>234</v>
      </c>
      <c r="M118" s="274"/>
      <c r="N118" s="361"/>
      <c r="O118" s="282"/>
      <c r="P118" s="362"/>
      <c r="Q118" s="362"/>
      <c r="R118" s="362"/>
      <c r="S118" s="283"/>
    </row>
    <row r="119" spans="1:27" ht="30" customHeight="1" x14ac:dyDescent="0.2">
      <c r="A119" s="278"/>
      <c r="B119" s="274"/>
      <c r="C119" s="274"/>
      <c r="D119" s="274"/>
      <c r="E119" s="274"/>
      <c r="F119" s="274"/>
      <c r="G119" s="274"/>
      <c r="H119" s="274"/>
      <c r="I119" s="274"/>
      <c r="J119" s="274"/>
      <c r="K119" s="274"/>
      <c r="L119" s="274"/>
      <c r="M119" s="274"/>
      <c r="N119" s="274"/>
      <c r="O119" s="360"/>
      <c r="P119" s="360"/>
      <c r="Q119" s="360"/>
      <c r="R119" s="360"/>
      <c r="S119" s="360"/>
    </row>
    <row r="120" spans="1:27" ht="30" customHeight="1" thickBot="1" x14ac:dyDescent="0.3">
      <c r="G120" s="214"/>
      <c r="H120" s="214"/>
      <c r="I120" s="214"/>
      <c r="J120" s="214"/>
      <c r="K120" s="214"/>
      <c r="L120" s="214"/>
      <c r="M120" s="214"/>
      <c r="N120" s="214"/>
      <c r="O120" s="214"/>
      <c r="P120" s="214"/>
      <c r="Q120" s="214"/>
      <c r="R120" s="214"/>
      <c r="S120" s="214"/>
    </row>
    <row r="121" spans="1:27" ht="30" customHeight="1" thickBot="1" x14ac:dyDescent="0.3">
      <c r="B121" s="884" t="s">
        <v>298</v>
      </c>
      <c r="C121" s="885"/>
      <c r="D121" s="885"/>
      <c r="E121" s="885"/>
      <c r="F121" s="885"/>
      <c r="G121" s="886"/>
      <c r="J121" s="451" t="s">
        <v>244</v>
      </c>
      <c r="K121" s="452" t="str">
        <f>D67</f>
        <v>Fabricante</v>
      </c>
      <c r="L121" s="453" t="str">
        <f>E67</f>
        <v>Identificación / Serie</v>
      </c>
      <c r="M121" s="453" t="str">
        <f>R67</f>
        <v>Fecha de Calibración</v>
      </c>
      <c r="N121" s="453" t="str">
        <f>S67</f>
        <v>Trazabilidad y numero</v>
      </c>
      <c r="O121" s="454" t="s">
        <v>196</v>
      </c>
      <c r="P121" s="453" t="s">
        <v>392</v>
      </c>
      <c r="Q121" s="453" t="s">
        <v>197</v>
      </c>
      <c r="R121" s="454" t="s">
        <v>256</v>
      </c>
      <c r="S121" s="454" t="s">
        <v>257</v>
      </c>
      <c r="T121" s="454" t="s">
        <v>393</v>
      </c>
      <c r="U121" s="454" t="s">
        <v>394</v>
      </c>
      <c r="V121" s="453" t="s">
        <v>258</v>
      </c>
      <c r="W121" s="455" t="s">
        <v>259</v>
      </c>
    </row>
    <row r="122" spans="1:27" ht="30" customHeight="1" thickBot="1" x14ac:dyDescent="0.3">
      <c r="A122" s="224"/>
      <c r="B122" s="887" t="s">
        <v>260</v>
      </c>
      <c r="C122" s="888"/>
      <c r="D122" s="449" t="s">
        <v>254</v>
      </c>
      <c r="E122" s="449" t="s">
        <v>248</v>
      </c>
      <c r="F122" s="449" t="s">
        <v>269</v>
      </c>
      <c r="G122" s="450" t="s">
        <v>248</v>
      </c>
      <c r="J122" s="363"/>
      <c r="K122" s="364"/>
      <c r="L122" s="365"/>
      <c r="M122" s="365"/>
      <c r="N122" s="365"/>
      <c r="O122" s="366"/>
      <c r="P122" s="365"/>
      <c r="Q122" s="365"/>
      <c r="R122" s="366"/>
      <c r="S122" s="366"/>
      <c r="T122" s="366"/>
      <c r="U122" s="366"/>
      <c r="V122" s="365"/>
      <c r="W122" s="367"/>
    </row>
    <row r="123" spans="1:27" ht="30" customHeight="1" thickBot="1" x14ac:dyDescent="0.3">
      <c r="B123" s="224"/>
      <c r="C123" s="214"/>
      <c r="D123" s="214"/>
      <c r="E123" s="214"/>
      <c r="F123" s="214"/>
      <c r="G123" s="225"/>
      <c r="J123" s="368" t="str">
        <f>N71</f>
        <v>V-002</v>
      </c>
      <c r="K123" s="227" t="str">
        <f>D70</f>
        <v>Lufft Opus 20</v>
      </c>
      <c r="L123" s="227" t="str">
        <f>E70</f>
        <v>0,23.0714.0802.024</v>
      </c>
      <c r="M123" s="369" t="str">
        <f>R70</f>
        <v>2019-05-21 / 2019-05-23 / 2019-05-15</v>
      </c>
      <c r="N123" s="370" t="str">
        <f>S70</f>
        <v>INM  3998- INM 4006- INM 2313</v>
      </c>
      <c r="O123" s="227">
        <f>O71</f>
        <v>0.3</v>
      </c>
      <c r="P123" s="227">
        <f t="shared" ref="P123:Q123" si="16">P71</f>
        <v>1.7</v>
      </c>
      <c r="Q123" s="439">
        <f t="shared" si="16"/>
        <v>0.31</v>
      </c>
      <c r="R123" s="400">
        <f>SLOPE(H70:H72,F70:F72)</f>
        <v>7.6498785212423676E-3</v>
      </c>
      <c r="S123" s="400">
        <f>INTERCEPT(H70:H72,F70:F72)</f>
        <v>-0.21055551907544817</v>
      </c>
      <c r="T123" s="400">
        <f>SLOPE(H73:H75,F73:F75)</f>
        <v>0.13760217983651227</v>
      </c>
      <c r="U123" s="400">
        <f>INTERCEPT(H73:H75,F73:F75)</f>
        <v>-7.9455040871934619</v>
      </c>
      <c r="V123" s="400">
        <f>SLOPE(H76:H78,F76:F78)</f>
        <v>1.5801362733735406E-3</v>
      </c>
      <c r="W123" s="434">
        <f>INTERCEPT(H76:H78,F76:F78)</f>
        <v>-2.0852978673143219</v>
      </c>
    </row>
    <row r="124" spans="1:27" ht="30" customHeight="1" x14ac:dyDescent="0.25">
      <c r="B124" s="889" t="s">
        <v>261</v>
      </c>
      <c r="C124" s="890"/>
      <c r="D124" s="457">
        <v>21400</v>
      </c>
      <c r="E124" s="371" t="s">
        <v>364</v>
      </c>
      <c r="F124" s="371">
        <v>150</v>
      </c>
      <c r="G124" s="433" t="s">
        <v>268</v>
      </c>
      <c r="J124" s="372" t="str">
        <f>N101</f>
        <v>M-010</v>
      </c>
      <c r="K124" s="233" t="str">
        <f>D100</f>
        <v>Lufft Opus 20</v>
      </c>
      <c r="L124" s="233" t="str">
        <f>E100</f>
        <v>0,26.0714.0802.024</v>
      </c>
      <c r="M124" s="373" t="str">
        <f>R100</f>
        <v>2019-05-14 / 2019-05-15 / 2019-05-15</v>
      </c>
      <c r="N124" s="374" t="str">
        <f>S100</f>
        <v>INM 3985 - INM 3987 -   INM 2314</v>
      </c>
      <c r="O124" s="239">
        <f>O101</f>
        <v>0.3</v>
      </c>
      <c r="P124" s="239">
        <f>P101</f>
        <v>1.7</v>
      </c>
      <c r="Q124" s="239">
        <f>Q101</f>
        <v>0.34</v>
      </c>
      <c r="R124" s="403">
        <f>SLOPE(H100:H102,F100:F102)</f>
        <v>3.6000822875951452E-2</v>
      </c>
      <c r="S124" s="403">
        <f>INTERCEPT(H100:H102,F100:F102)</f>
        <v>-0.76495234176781179</v>
      </c>
      <c r="T124" s="403">
        <f>SLOPE(H103:H105,F103:F105)</f>
        <v>0.14610357623723358</v>
      </c>
      <c r="U124" s="403">
        <f>INTERCEPT(H103:H105,F103:F105)</f>
        <v>-8.5658927457226355</v>
      </c>
      <c r="V124" s="403">
        <f>SLOPE(H106:H108,F106:F108)</f>
        <v>1.1102903418968183E-3</v>
      </c>
      <c r="W124" s="435">
        <f>INTERCEPT(H106:H108,F106:F108)</f>
        <v>-1.6983583226282657</v>
      </c>
    </row>
    <row r="125" spans="1:27" ht="30" customHeight="1" thickBot="1" x14ac:dyDescent="0.3">
      <c r="B125" s="882" t="s">
        <v>299</v>
      </c>
      <c r="C125" s="883"/>
      <c r="D125" s="456">
        <v>8600</v>
      </c>
      <c r="E125" s="375" t="s">
        <v>268</v>
      </c>
      <c r="F125" s="375">
        <v>170</v>
      </c>
      <c r="G125" s="432" t="s">
        <v>268</v>
      </c>
      <c r="J125" s="372" t="str">
        <f>N111</f>
        <v>M-011</v>
      </c>
      <c r="K125" s="233" t="str">
        <f>D110</f>
        <v>Lufft Opus 20</v>
      </c>
      <c r="L125" s="233" t="str">
        <f>E110</f>
        <v>0,22.0714.0802.024</v>
      </c>
      <c r="M125" s="373" t="str">
        <f>R110</f>
        <v>2019-05-14 / 2019-05-15 / 2019-05-15</v>
      </c>
      <c r="N125" s="374" t="str">
        <f>S110</f>
        <v>INM-3986-INM 3988-INM 2315</v>
      </c>
      <c r="O125" s="239">
        <f>O111</f>
        <v>0.3</v>
      </c>
      <c r="P125" s="239">
        <f>P111</f>
        <v>1.7</v>
      </c>
      <c r="Q125" s="239">
        <f>Q111</f>
        <v>0.11</v>
      </c>
      <c r="R125" s="403">
        <f>SLOPE(H110:H112,F110:F112)</f>
        <v>1.3789480596230877E-2</v>
      </c>
      <c r="S125" s="403">
        <f>INTERCEPT(H110:H112,F110:F112)</f>
        <v>-0.31945630047934864</v>
      </c>
      <c r="T125" s="403">
        <f>SLOPE(H113:H115,F113:F115)</f>
        <v>0.15265797836413364</v>
      </c>
      <c r="U125" s="403">
        <f>INTERCEPT(H113:H115,F113:F115)</f>
        <v>-8.8239788291829537</v>
      </c>
      <c r="V125" s="403">
        <f>SLOPE(H116:H118,F116:F118)</f>
        <v>2.5813149339457058E-3</v>
      </c>
      <c r="W125" s="435">
        <f>INTERCEPT(H116:H118,F116:F118)</f>
        <v>-2.8012761658278418</v>
      </c>
    </row>
    <row r="126" spans="1:27" ht="30" customHeight="1" thickBot="1" x14ac:dyDescent="0.3">
      <c r="B126" s="882" t="s">
        <v>262</v>
      </c>
      <c r="C126" s="883"/>
      <c r="D126" s="456">
        <v>8400</v>
      </c>
      <c r="E126" s="375" t="s">
        <v>268</v>
      </c>
      <c r="F126" s="375">
        <v>170</v>
      </c>
      <c r="G126" s="432" t="s">
        <v>268</v>
      </c>
      <c r="J126" s="376" t="str">
        <f>N81</f>
        <v xml:space="preserve">M-012  </v>
      </c>
      <c r="K126" s="233" t="str">
        <f>D80</f>
        <v>Lufft Opus 20</v>
      </c>
      <c r="L126" s="227">
        <f>E80</f>
        <v>19506160802033</v>
      </c>
      <c r="M126" s="373" t="str">
        <f>R80</f>
        <v>2019-05-21 / 2019-05-23 / 2019-05-15</v>
      </c>
      <c r="N126" s="374" t="str">
        <f>S80</f>
        <v>INM-3997, INM 4005 - INM 2316</v>
      </c>
      <c r="O126" s="233">
        <f>O81</f>
        <v>0.4</v>
      </c>
      <c r="P126" s="233">
        <f>P81</f>
        <v>1.7</v>
      </c>
      <c r="Q126" s="239">
        <f>Q81</f>
        <v>0.56999999999999995</v>
      </c>
      <c r="R126" s="403">
        <f>SLOPE(H80:H82,F80:F82)</f>
        <v>2.7153152443586816E-2</v>
      </c>
      <c r="S126" s="403">
        <f>INTERCEPT(H80:H82,F80:F82)</f>
        <v>-0.60311109360847481</v>
      </c>
      <c r="T126" s="403">
        <f>SLOPE(H83:H85,F83:F85)</f>
        <v>0.12702668198646755</v>
      </c>
      <c r="U126" s="403">
        <f>INTERCEPT(H83:H85,F83:F85)</f>
        <v>-6.9481807736499448</v>
      </c>
      <c r="V126" s="403">
        <f>SLOPE(H86:H88,F86:F88)</f>
        <v>1.9899325989336312E-3</v>
      </c>
      <c r="W126" s="435">
        <f>INTERCEPT(H86:H88,F86:F88)</f>
        <v>-2.4093630913706812</v>
      </c>
    </row>
    <row r="127" spans="1:27" ht="30" customHeight="1" thickBot="1" x14ac:dyDescent="0.3">
      <c r="B127" s="882" t="s">
        <v>330</v>
      </c>
      <c r="C127" s="883"/>
      <c r="D127" s="456">
        <v>7950</v>
      </c>
      <c r="E127" s="375" t="s">
        <v>268</v>
      </c>
      <c r="F127" s="375">
        <v>140</v>
      </c>
      <c r="G127" s="432" t="s">
        <v>268</v>
      </c>
      <c r="J127" s="377" t="str">
        <f>N91</f>
        <v xml:space="preserve">M-013  </v>
      </c>
      <c r="K127" s="241" t="str">
        <f>D90</f>
        <v>Lufft Opus 20</v>
      </c>
      <c r="L127" s="227">
        <f>E90</f>
        <v>19406160802033</v>
      </c>
      <c r="M127" s="378" t="str">
        <f>R90</f>
        <v xml:space="preserve">2019-09-24  / 2019-09-25  / 2019-08-25 </v>
      </c>
      <c r="N127" s="378" t="str">
        <f>S90</f>
        <v>INM 4216 - INM 4217 -  INM 2346</v>
      </c>
      <c r="O127" s="241">
        <f>O91</f>
        <v>0.3</v>
      </c>
      <c r="P127" s="241">
        <f>P91</f>
        <v>1.7</v>
      </c>
      <c r="Q127" s="243">
        <f>Q91</f>
        <v>0.28999999999999998</v>
      </c>
      <c r="R127" s="436">
        <f>SLOPE(H90:H92,F90:F92)</f>
        <v>1.3499905595065769E-2</v>
      </c>
      <c r="S127" s="437">
        <f>INTERCEPT(H90:H92,F90:F92)</f>
        <v>-0.31364780665869468</v>
      </c>
      <c r="T127" s="436">
        <f>SLOPE(H93:H95,F93:F95)</f>
        <v>0.101903287496585</v>
      </c>
      <c r="U127" s="437">
        <f>INTERCEPT(H93:H95,F93:F95)</f>
        <v>-5.6461160185775423</v>
      </c>
      <c r="V127" s="436">
        <f>SLOPE(H96:H98,F96:F98)</f>
        <v>1.1125130090065254E-3</v>
      </c>
      <c r="W127" s="438">
        <f>INTERCEPT(H96:H98,F96:F98)</f>
        <v>-1.8509982843560584</v>
      </c>
    </row>
    <row r="128" spans="1:27" ht="30" customHeight="1" x14ac:dyDescent="0.25">
      <c r="B128" s="882" t="s">
        <v>263</v>
      </c>
      <c r="C128" s="883"/>
      <c r="D128" s="456">
        <v>7700</v>
      </c>
      <c r="E128" s="375" t="s">
        <v>268</v>
      </c>
      <c r="F128" s="375">
        <v>200</v>
      </c>
      <c r="G128" s="432" t="s">
        <v>268</v>
      </c>
    </row>
    <row r="129" spans="2:7" ht="30" customHeight="1" x14ac:dyDescent="0.25">
      <c r="B129" s="882" t="s">
        <v>264</v>
      </c>
      <c r="C129" s="883"/>
      <c r="D129" s="456">
        <v>7800</v>
      </c>
      <c r="E129" s="375" t="s">
        <v>268</v>
      </c>
      <c r="F129" s="375">
        <v>200</v>
      </c>
      <c r="G129" s="432" t="s">
        <v>268</v>
      </c>
    </row>
    <row r="130" spans="2:7" ht="30" customHeight="1" x14ac:dyDescent="0.25">
      <c r="B130" s="882" t="s">
        <v>265</v>
      </c>
      <c r="C130" s="883"/>
      <c r="D130" s="456">
        <v>7700</v>
      </c>
      <c r="E130" s="375" t="s">
        <v>268</v>
      </c>
      <c r="F130" s="375">
        <v>400</v>
      </c>
      <c r="G130" s="432" t="s">
        <v>268</v>
      </c>
    </row>
    <row r="131" spans="2:7" ht="30" customHeight="1" x14ac:dyDescent="0.25">
      <c r="B131" s="882" t="s">
        <v>266</v>
      </c>
      <c r="C131" s="883"/>
      <c r="D131" s="456">
        <v>7100</v>
      </c>
      <c r="E131" s="375" t="s">
        <v>268</v>
      </c>
      <c r="F131" s="375">
        <v>600</v>
      </c>
      <c r="G131" s="432" t="s">
        <v>268</v>
      </c>
    </row>
    <row r="132" spans="2:7" ht="30" customHeight="1" x14ac:dyDescent="0.25">
      <c r="B132" s="882" t="s">
        <v>267</v>
      </c>
      <c r="C132" s="883"/>
      <c r="D132" s="456">
        <v>2700</v>
      </c>
      <c r="E132" s="375" t="s">
        <v>268</v>
      </c>
      <c r="F132" s="375">
        <v>130</v>
      </c>
      <c r="G132" s="432" t="s">
        <v>268</v>
      </c>
    </row>
    <row r="133" spans="2:7" ht="30" customHeight="1" thickBot="1" x14ac:dyDescent="0.3">
      <c r="B133" s="880" t="s">
        <v>331</v>
      </c>
      <c r="C133" s="881"/>
      <c r="D133" s="458">
        <v>7840</v>
      </c>
      <c r="E133" s="379" t="s">
        <v>268</v>
      </c>
      <c r="F133" s="379">
        <v>140</v>
      </c>
      <c r="G133" s="431" t="s">
        <v>268</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80"/>
      <c r="BJ189" s="380"/>
      <c r="BK189" s="380"/>
      <c r="BL189" s="380"/>
    </row>
    <row r="190" spans="61:64" ht="35.1" customHeight="1" x14ac:dyDescent="0.25">
      <c r="BI190" s="380"/>
      <c r="BJ190" s="380"/>
      <c r="BK190" s="380"/>
      <c r="BL190" s="380"/>
    </row>
    <row r="191" spans="61:64" ht="35.1" customHeight="1" x14ac:dyDescent="0.25">
      <c r="BI191" s="380"/>
      <c r="BJ191" s="380"/>
      <c r="BK191" s="380"/>
      <c r="BL191" s="380"/>
    </row>
    <row r="192" spans="61:64" ht="35.1" customHeight="1" x14ac:dyDescent="0.25">
      <c r="BI192" s="380"/>
      <c r="BJ192" s="380"/>
      <c r="BK192" s="380"/>
      <c r="BL192" s="380"/>
    </row>
  </sheetData>
  <sheetProtection algorithmName="SHA-512" hashValue="pv4XWwhZ7dW99swgueSGMo4O21QimFNC5DrEi5oLSEoALnhhBFNPfXTjDQlbIqLWOoVh+VmCGk8XVe/7IQP35g==" saltValue="oZHaqQAWP1VORvENy6v5/Q==" spinCount="100000" sheet="1" objects="1" scenarios="1"/>
  <mergeCells count="172">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A37:A40"/>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3:C133"/>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Vr.10 (2020-03-09)</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1"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VG67OytOtQabdse4w562QJn5i8Do7Ddcu0r9bYlTxqJbW6yf2JpyJ1qm79g7OM2O/PYitBQ0T7dANRkIG22Y4A==" saltValue="amE7HFS4kJPrjrjcChcO0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P119" sqref="P119"/>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@'!J7</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@'!E7</f>
        <v>0</v>
      </c>
      <c r="E7" s="1060"/>
      <c r="F7" s="1060"/>
      <c r="G7" s="1060"/>
      <c r="H7" s="1060"/>
      <c r="I7" s="1060"/>
      <c r="J7" s="1060"/>
    </row>
    <row r="8" spans="1:10" ht="23.1" customHeight="1" x14ac:dyDescent="0.2">
      <c r="A8" s="1058" t="s">
        <v>342</v>
      </c>
      <c r="B8" s="1058"/>
      <c r="C8" s="636"/>
      <c r="D8" s="1060">
        <f>'DATOS @'!F7</f>
        <v>0</v>
      </c>
      <c r="E8" s="1060"/>
      <c r="F8" s="1060"/>
      <c r="G8" s="1060"/>
      <c r="H8" s="1060"/>
      <c r="I8" s="1060"/>
    </row>
    <row r="9" spans="1:10" ht="23.1" customHeight="1" x14ac:dyDescent="0.2">
      <c r="A9" s="1058" t="s">
        <v>343</v>
      </c>
      <c r="B9" s="1058"/>
      <c r="D9" s="1060">
        <f>'DATOS @'!C7</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@'!D7</f>
        <v>0</v>
      </c>
      <c r="E11" s="1061"/>
      <c r="F11" s="1062" t="s">
        <v>345</v>
      </c>
      <c r="G11" s="1062"/>
      <c r="H11" s="1062"/>
      <c r="I11" s="1061" t="e">
        <f>'10 kg @'!E4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065" t="s">
        <v>385</v>
      </c>
      <c r="E15" s="1065"/>
      <c r="F15" s="1065"/>
      <c r="G15" s="1065"/>
      <c r="H15" s="1065"/>
      <c r="I15" s="1065"/>
      <c r="J15" s="1065"/>
    </row>
    <row r="16" spans="1:10" ht="23.1" customHeight="1" x14ac:dyDescent="0.2">
      <c r="A16" s="1058" t="s">
        <v>347</v>
      </c>
      <c r="B16" s="1058"/>
      <c r="C16" s="1058"/>
      <c r="D16" s="1063">
        <f>'DATOS @'!D37</f>
        <v>0</v>
      </c>
      <c r="E16" s="1063"/>
      <c r="F16" s="1063"/>
      <c r="G16" s="1063"/>
      <c r="H16" s="635"/>
      <c r="I16" s="635"/>
      <c r="J16" s="635"/>
    </row>
    <row r="17" spans="1:10" ht="23.1" customHeight="1" x14ac:dyDescent="0.2">
      <c r="A17" s="1058" t="s">
        <v>348</v>
      </c>
      <c r="B17" s="1058"/>
      <c r="C17" s="1058"/>
      <c r="D17" s="1059">
        <f>'DATOS @'!E37</f>
        <v>0</v>
      </c>
      <c r="E17" s="1059"/>
      <c r="F17" s="1059"/>
      <c r="G17" s="1059"/>
      <c r="H17" s="635"/>
      <c r="I17" s="635"/>
      <c r="J17" s="635"/>
    </row>
    <row r="18" spans="1:10" ht="23.1" customHeight="1" x14ac:dyDescent="0.2">
      <c r="A18" s="1058" t="s">
        <v>11</v>
      </c>
      <c r="B18" s="1058"/>
      <c r="C18" s="1058"/>
      <c r="D18" s="1133">
        <f>'DATOS @'!C37</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129">
        <f>'DATOS @'!C59</f>
        <v>17</v>
      </c>
      <c r="G20" s="1129"/>
      <c r="H20" s="1129"/>
      <c r="I20" s="1129"/>
      <c r="J20" s="1129"/>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076" t="str">
        <f>'DATOS @'!G7</f>
        <v>Laboratorios de calibración masa y volumen de la SIC, avenida carrera 50 # 26-55, int. 2, INM piso 5.</v>
      </c>
      <c r="B23" s="1076"/>
      <c r="C23" s="1076"/>
      <c r="D23" s="1076"/>
      <c r="E23" s="1076"/>
      <c r="F23" s="1076"/>
      <c r="G23" s="1076"/>
      <c r="H23" s="1076"/>
      <c r="I23" s="1076"/>
      <c r="J23" s="107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@'!I7</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3" customHeight="1" x14ac:dyDescent="0.2">
      <c r="A29" s="1128" t="s">
        <v>349</v>
      </c>
      <c r="B29" s="1128"/>
      <c r="C29" s="1128"/>
      <c r="D29" s="1128"/>
      <c r="E29" s="1128"/>
      <c r="F29" s="1128"/>
      <c r="G29" s="1128"/>
      <c r="H29" s="1128"/>
      <c r="I29" s="1128"/>
      <c r="J29" s="1128"/>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5.5" customHeight="1" thickBot="1" x14ac:dyDescent="0.25">
      <c r="A36" s="644"/>
      <c r="B36" s="644"/>
      <c r="C36" s="644"/>
      <c r="D36" s="644"/>
      <c r="E36" s="644"/>
      <c r="F36" s="644"/>
      <c r="G36" s="644"/>
      <c r="J36" s="645"/>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14" t="str">
        <f>D15</f>
        <v>Juego de pesas de 1 g a 5 kg</v>
      </c>
      <c r="B39" s="1115"/>
      <c r="C39" s="1116" t="s">
        <v>5</v>
      </c>
      <c r="D39" s="1117"/>
      <c r="E39" s="1118" t="e">
        <f>VLOOKUP($J$36,'DATOS @'!B123:G133,1,FALSE)</f>
        <v>#N/A</v>
      </c>
      <c r="F39" s="1115"/>
      <c r="G39" s="737" t="e">
        <f>VLOOKUP($J$36,'DATOS @'!B123:G134,3,FALSE)</f>
        <v>#N/A</v>
      </c>
      <c r="H39" s="738" t="s">
        <v>247</v>
      </c>
      <c r="I39" s="739" t="e">
        <f>VLOOKUP($J$36,'DATOS @'!B123:G133,5,FALSE)</f>
        <v>#N/A</v>
      </c>
      <c r="J39" s="740"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06" t="s">
        <v>282</v>
      </c>
      <c r="B44" s="1106"/>
      <c r="C44" s="1106"/>
      <c r="D44" s="1106"/>
      <c r="E44" s="1106"/>
      <c r="F44" s="1106"/>
      <c r="G44" s="1106"/>
      <c r="H44" s="1106"/>
      <c r="I44" s="1106"/>
      <c r="J44" s="1106"/>
    </row>
    <row r="45" spans="1:10" ht="15" customHeight="1" x14ac:dyDescent="0.2">
      <c r="A45" s="1106"/>
      <c r="B45" s="1106"/>
      <c r="C45" s="1106"/>
      <c r="D45" s="1106"/>
      <c r="E45" s="1106"/>
      <c r="F45" s="1106"/>
      <c r="G45" s="1106"/>
      <c r="H45" s="1106"/>
      <c r="I45" s="1106"/>
      <c r="J45" s="1106"/>
    </row>
    <row r="46" spans="1:10" ht="15" customHeight="1" x14ac:dyDescent="0.2">
      <c r="A46" s="1106"/>
      <c r="B46" s="1106"/>
      <c r="C46" s="1106"/>
      <c r="D46" s="1106"/>
      <c r="E46" s="1106"/>
      <c r="F46" s="1106"/>
      <c r="G46" s="1106"/>
      <c r="H46" s="1106"/>
      <c r="I46" s="1106"/>
      <c r="J46" s="1106"/>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107" t="str">
        <f>D15</f>
        <v>Juego de pesas de 1 g a 5 kg</v>
      </c>
      <c r="B49" s="1107"/>
      <c r="C49" s="1107"/>
      <c r="D49" s="657" t="e">
        <f>VLOOKUP('1 g @'!$E$6,'DATOS @'!N10:AA61,2,FALSE)</f>
        <v>#N/A</v>
      </c>
      <c r="E49" s="658" t="e">
        <f>VLOOKUP('1 g @'!$E$6,'DATOS @'!N10:AA61,3,FALSE)</f>
        <v>#N/A</v>
      </c>
      <c r="F49" s="659" t="e">
        <f>VLOOKUP('1 g @'!$E$6,'DATOS @'!N10:AA61,14,FALSE)</f>
        <v>#N/A</v>
      </c>
      <c r="G49" s="1077" t="e">
        <f>VLOOKUP('1 g @'!$E$6,'DATOS @'!N10:AA61,6,FALSE)</f>
        <v>#N/A</v>
      </c>
      <c r="H49" s="1077"/>
      <c r="I49" s="1079" t="e">
        <f>VLOOKUP('1 g @'!$E$6,'DATOS @'!N10:AA61,7,FALSE)</f>
        <v>#N/A</v>
      </c>
      <c r="J49" s="1079"/>
    </row>
    <row r="50" spans="1:1022 1031:2042 2051:3072 3081:4092 4101:5112 5121:6142 6151:7162 7171:8192 8201:9212 9221:10232 10241:11262 11271:12282 12291:13312 13321:14332 14341:15352 15361:16382" ht="33" customHeight="1" thickBot="1" x14ac:dyDescent="0.25">
      <c r="A50" s="1103" t="s">
        <v>350</v>
      </c>
      <c r="B50" s="1103"/>
      <c r="C50" s="1103"/>
      <c r="D50" s="657" t="e">
        <f>VLOOKUP('10 kg @'!$E$6,'DATOS @'!N10:AA61,2,FALSE)</f>
        <v>#N/A</v>
      </c>
      <c r="E50" s="658" t="e">
        <f>VLOOKUP('10 kg @'!$E$6,'DATOS @'!N10:AA61,3,FALSE)</f>
        <v>#N/A</v>
      </c>
      <c r="F50" s="660" t="e">
        <f>VLOOKUP('10 kg @'!$E$6,'DATOS @'!N10:AA61,14,FALSE)</f>
        <v>#N/A</v>
      </c>
      <c r="G50" s="1104" t="e">
        <f>VLOOKUP('10 kg @'!$E$6,'DATOS @'!N10:AA61,6,FALSE)</f>
        <v>#N/A</v>
      </c>
      <c r="H50" s="1105"/>
      <c r="I50" s="1079" t="e">
        <f>VLOOKUP('10 kg @'!$E$6,'DATOS @'!N10:AA61,7,FALSE)</f>
        <v>#N/A</v>
      </c>
      <c r="J50" s="1079"/>
    </row>
    <row r="51" spans="1:1022 1031:2042 2051:3072 3081:4092 4101:5112 5121:6142 6151:7162 7171:8192 8201:9212 9221:10232 10241:11262 11271:12282 12291:13312 13321:14332 14341:15352 15361:16382" ht="20.100000000000001" customHeight="1" x14ac:dyDescent="0.2">
      <c r="A51" s="661"/>
      <c r="B51" s="661"/>
      <c r="C51" s="661"/>
      <c r="D51" s="662"/>
      <c r="E51" s="661"/>
      <c r="F51" s="661"/>
      <c r="G51" s="661"/>
      <c r="H51" s="661"/>
      <c r="I51" s="663"/>
      <c r="J51" s="663"/>
    </row>
    <row r="52" spans="1:1022 1031:2042 2051:3072 3081:4092 4101:5112 5121:6142 6151:7162 7171:8192 8201:9212 9221:10232 10241:11262 11271:12282 12291:13312 13321:14332 14341:15352 15361:16382" ht="23.1" customHeight="1" x14ac:dyDescent="0.2">
      <c r="A52" s="1080" t="s">
        <v>285</v>
      </c>
      <c r="B52" s="1080"/>
      <c r="C52" s="1080"/>
      <c r="D52" s="1080"/>
      <c r="E52" s="1080"/>
      <c r="F52" s="1080"/>
      <c r="G52" s="1080"/>
      <c r="H52" s="1080"/>
      <c r="I52" s="1080"/>
      <c r="J52" s="1080"/>
    </row>
    <row r="53" spans="1:1022 1031:2042 2051:3072 3081:4092 4101:5112 5121:6142 6151:7162 7171:8192 8201:9212 9221:10232 10241:11262 11271:12282 12291:13312 13321:14332 14341:15352 15361:16382" ht="20.100000000000001" customHeight="1" x14ac:dyDescent="0.2">
      <c r="A53" s="653"/>
      <c r="B53" s="653"/>
    </row>
    <row r="54" spans="1:1022 1031:2042 2051:3072 3081:4092 4101:5112 5121:6142 6151:7162 7171:8192 8201:9212 9221:10232 10241:11262 11271:12282 12291:13312 13321:14332 14341:15352 15361:16382" ht="23.1" customHeight="1" x14ac:dyDescent="0.2">
      <c r="A54" s="1078" t="s">
        <v>322</v>
      </c>
      <c r="B54" s="1078"/>
      <c r="C54" s="1078"/>
      <c r="D54" s="1078"/>
      <c r="E54" s="1078"/>
      <c r="F54" s="1078"/>
      <c r="G54" s="1078"/>
      <c r="H54" s="1078"/>
      <c r="I54" s="1078"/>
      <c r="J54" s="1078"/>
    </row>
    <row r="55" spans="1:1022 1031:2042 2051:3072 3081:4092 4101:5112 5121:6142 6151:7162 7171:8192 8201:9212 9221:10232 10241:11262 11271:12282 12291:13312 13321:14332 14341:15352 15361:16382" ht="23.1" customHeight="1" x14ac:dyDescent="0.2">
      <c r="A55" s="1078"/>
      <c r="B55" s="1078"/>
      <c r="C55" s="1078"/>
      <c r="D55" s="1078"/>
      <c r="E55" s="1078"/>
      <c r="F55" s="1078"/>
      <c r="G55" s="1078"/>
      <c r="H55" s="1078"/>
      <c r="I55" s="1078"/>
      <c r="J55" s="1078"/>
    </row>
    <row r="56" spans="1:1022 1031:2042 2051:3072 3081:4092 4101:5112 5121:6142 6151:7162 7171:8192 8201:9212 9221:10232 10241:11262 11271:12282 12291:13312 13321:14332 14341:15352 15361:16382" ht="18" customHeight="1" x14ac:dyDescent="0.2">
      <c r="A56" s="664"/>
      <c r="B56" s="664"/>
      <c r="C56" s="664"/>
      <c r="D56" s="664"/>
      <c r="E56" s="664"/>
      <c r="F56" s="664"/>
      <c r="G56" s="664"/>
      <c r="H56" s="664"/>
      <c r="I56" s="664"/>
      <c r="J56" s="664"/>
    </row>
    <row r="57" spans="1:1022 1031:2042 2051:3072 3081:4092 4101:5112 5121:6142 6151:7162 7171:8192 8201:9212 9221:10232 10241:11262 11271:12282 12291:13312 13321:14332 14341:15352 15361:16382" ht="120" customHeight="1" x14ac:dyDescent="0.2">
      <c r="A57" s="1101"/>
      <c r="B57" s="1101"/>
      <c r="C57" s="1101"/>
      <c r="D57" s="1101"/>
      <c r="E57" s="1101"/>
      <c r="F57" s="1101"/>
      <c r="G57" s="1101"/>
      <c r="H57" s="1101"/>
      <c r="I57" s="1101"/>
      <c r="J57" s="1101"/>
    </row>
    <row r="58" spans="1:1022 1031:2042 2051:3072 3081:4092 4101:5112 5121:6142 6151:7162 7171:8192 8201:9212 9221:10232 10241:11262 11271:12282 12291:13312 13321:14332 14341:15352 15361:16382" ht="20.100000000000001" customHeight="1" x14ac:dyDescent="0.2">
      <c r="A58" s="664"/>
      <c r="B58" s="664"/>
      <c r="C58" s="664"/>
      <c r="D58" s="664"/>
      <c r="E58" s="664"/>
      <c r="F58" s="664"/>
    </row>
    <row r="59" spans="1:1022 1031:2042 2051:3072 3081:4092 4101:5112 5121:6142 6151:7162 7171:8192 8201:9212 9221:10232 10241:11262 11271:12282 12291:13312 13321:14332 14341:15352 15361:16382" ht="35.1" customHeight="1" x14ac:dyDescent="0.25">
      <c r="A59" s="664"/>
      <c r="B59" s="664"/>
      <c r="C59" s="664"/>
      <c r="D59" s="664"/>
      <c r="E59" s="664"/>
      <c r="F59" s="664"/>
      <c r="G59" s="1067" t="s">
        <v>24</v>
      </c>
      <c r="H59" s="1067"/>
      <c r="I59" s="1102">
        <f>I3</f>
        <v>0</v>
      </c>
      <c r="J59" s="1102"/>
    </row>
    <row r="60" spans="1:1022 1031:2042 2051:3072 3081:4092 4101:5112 5121:6142 6151:7162 7171:8192 8201:9212 9221:10232 10241:11262 11271:12282 12291:13312 13321:14332 14341:15352 15361:16382" ht="23.1" customHeight="1" x14ac:dyDescent="0.2">
      <c r="A60" s="1080" t="s">
        <v>286</v>
      </c>
      <c r="B60" s="1080"/>
      <c r="C60" s="1080"/>
      <c r="D60" s="1080"/>
      <c r="E60" s="1080"/>
      <c r="F60" s="1080"/>
      <c r="G60" s="1080"/>
      <c r="H60" s="1080"/>
      <c r="I60" s="1080"/>
      <c r="J60" s="1080"/>
    </row>
    <row r="61" spans="1:1022 1031:2042 2051:3072 3081:4092 4101:5112 5121:6142 6151:7162 7171:8192 8201:9212 9221:10232 10241:11262 11271:12282 12291:13312 13321:14332 14341:15352 15361:16382" ht="20.100000000000001" customHeight="1" thickBot="1" x14ac:dyDescent="0.25">
      <c r="A61" s="653"/>
      <c r="B61" s="653"/>
      <c r="K61" s="653"/>
      <c r="L61" s="653"/>
      <c r="U61" s="653"/>
      <c r="V61" s="653"/>
      <c r="AE61" s="653"/>
      <c r="AF61" s="653"/>
      <c r="AO61" s="653"/>
      <c r="AP61" s="653"/>
      <c r="AY61" s="653"/>
      <c r="AZ61" s="653"/>
      <c r="BI61" s="653"/>
      <c r="BJ61" s="653"/>
      <c r="BS61" s="653"/>
      <c r="BT61" s="653"/>
      <c r="CC61" s="653"/>
      <c r="CD61" s="653"/>
      <c r="CM61" s="653"/>
      <c r="CN61" s="653"/>
      <c r="CW61" s="653"/>
      <c r="CX61" s="653"/>
      <c r="DG61" s="653"/>
      <c r="DH61" s="653"/>
      <c r="DQ61" s="653"/>
      <c r="DR61" s="653"/>
      <c r="EA61" s="653"/>
      <c r="EB61" s="653"/>
      <c r="EK61" s="653"/>
      <c r="EL61" s="653"/>
      <c r="EU61" s="653"/>
      <c r="EV61" s="653"/>
      <c r="FE61" s="653"/>
      <c r="FF61" s="653"/>
      <c r="FO61" s="653"/>
      <c r="FP61" s="653"/>
      <c r="FY61" s="653"/>
      <c r="FZ61" s="653"/>
      <c r="GI61" s="653"/>
      <c r="GJ61" s="653"/>
      <c r="GS61" s="653"/>
      <c r="GT61" s="653"/>
      <c r="HC61" s="653"/>
      <c r="HD61" s="653"/>
      <c r="HM61" s="653"/>
      <c r="HN61" s="653"/>
      <c r="HW61" s="653"/>
      <c r="HX61" s="653"/>
      <c r="IG61" s="653"/>
      <c r="IH61" s="653"/>
      <c r="IQ61" s="653"/>
      <c r="IR61" s="653"/>
      <c r="JA61" s="653"/>
      <c r="JB61" s="653"/>
      <c r="JK61" s="653"/>
      <c r="JL61" s="653"/>
      <c r="JU61" s="653"/>
      <c r="JV61" s="653"/>
      <c r="KE61" s="653"/>
      <c r="KF61" s="653"/>
      <c r="KO61" s="653"/>
      <c r="KP61" s="653"/>
      <c r="KY61" s="653"/>
      <c r="KZ61" s="653"/>
      <c r="LI61" s="653"/>
      <c r="LJ61" s="653"/>
      <c r="LS61" s="653"/>
      <c r="LT61" s="653"/>
      <c r="MC61" s="653"/>
      <c r="MD61" s="653"/>
      <c r="MM61" s="653"/>
      <c r="MN61" s="653"/>
      <c r="MW61" s="653"/>
      <c r="MX61" s="653"/>
      <c r="NG61" s="653"/>
      <c r="NH61" s="653"/>
      <c r="NQ61" s="653"/>
      <c r="NR61" s="653"/>
      <c r="OA61" s="653"/>
      <c r="OB61" s="653"/>
      <c r="OK61" s="653"/>
      <c r="OL61" s="653"/>
      <c r="OU61" s="653"/>
      <c r="OV61" s="653"/>
      <c r="PE61" s="653"/>
      <c r="PF61" s="653"/>
      <c r="PO61" s="653"/>
      <c r="PP61" s="653"/>
      <c r="PY61" s="653"/>
      <c r="PZ61" s="653"/>
      <c r="QI61" s="653"/>
      <c r="QJ61" s="653"/>
      <c r="QS61" s="653"/>
      <c r="QT61" s="653"/>
      <c r="RC61" s="653"/>
      <c r="RD61" s="653"/>
      <c r="RM61" s="653"/>
      <c r="RN61" s="653"/>
      <c r="RW61" s="653"/>
      <c r="RX61" s="653"/>
      <c r="SG61" s="653"/>
      <c r="SH61" s="653"/>
      <c r="SQ61" s="653"/>
      <c r="SR61" s="653"/>
      <c r="TA61" s="653"/>
      <c r="TB61" s="653"/>
      <c r="TK61" s="653"/>
      <c r="TL61" s="653"/>
      <c r="TU61" s="653"/>
      <c r="TV61" s="653"/>
      <c r="UE61" s="653"/>
      <c r="UF61" s="653"/>
      <c r="UO61" s="653"/>
      <c r="UP61" s="653"/>
      <c r="UY61" s="653"/>
      <c r="UZ61" s="653"/>
      <c r="VI61" s="653"/>
      <c r="VJ61" s="653"/>
      <c r="VS61" s="653"/>
      <c r="VT61" s="653"/>
      <c r="WC61" s="653"/>
      <c r="WD61" s="653"/>
      <c r="WM61" s="653"/>
      <c r="WN61" s="653"/>
      <c r="WW61" s="653"/>
      <c r="WX61" s="653"/>
      <c r="XG61" s="653"/>
      <c r="XH61" s="653"/>
      <c r="XQ61" s="653"/>
      <c r="XR61" s="653"/>
      <c r="YA61" s="653"/>
      <c r="YB61" s="653"/>
      <c r="YK61" s="653"/>
      <c r="YL61" s="653"/>
      <c r="YU61" s="653"/>
      <c r="YV61" s="653"/>
      <c r="ZE61" s="653"/>
      <c r="ZF61" s="653"/>
      <c r="ZO61" s="653"/>
      <c r="ZP61" s="653"/>
      <c r="ZY61" s="653"/>
      <c r="ZZ61" s="653"/>
      <c r="AAI61" s="653"/>
      <c r="AAJ61" s="653"/>
      <c r="AAS61" s="653"/>
      <c r="AAT61" s="653"/>
      <c r="ABC61" s="653"/>
      <c r="ABD61" s="653"/>
      <c r="ABM61" s="653"/>
      <c r="ABN61" s="653"/>
      <c r="ABW61" s="653"/>
      <c r="ABX61" s="653"/>
      <c r="ACG61" s="653"/>
      <c r="ACH61" s="653"/>
      <c r="ACQ61" s="653"/>
      <c r="ACR61" s="653"/>
      <c r="ADA61" s="653"/>
      <c r="ADB61" s="653"/>
      <c r="ADK61" s="653"/>
      <c r="ADL61" s="653"/>
      <c r="ADU61" s="653"/>
      <c r="ADV61" s="653"/>
      <c r="AEE61" s="653"/>
      <c r="AEF61" s="653"/>
      <c r="AEO61" s="653"/>
      <c r="AEP61" s="653"/>
      <c r="AEY61" s="653"/>
      <c r="AEZ61" s="653"/>
      <c r="AFI61" s="653"/>
      <c r="AFJ61" s="653"/>
      <c r="AFS61" s="653"/>
      <c r="AFT61" s="653"/>
      <c r="AGC61" s="653"/>
      <c r="AGD61" s="653"/>
      <c r="AGM61" s="653"/>
      <c r="AGN61" s="653"/>
      <c r="AGW61" s="653"/>
      <c r="AGX61" s="653"/>
      <c r="AHG61" s="653"/>
      <c r="AHH61" s="653"/>
      <c r="AHQ61" s="653"/>
      <c r="AHR61" s="653"/>
      <c r="AIA61" s="653"/>
      <c r="AIB61" s="653"/>
      <c r="AIK61" s="653"/>
      <c r="AIL61" s="653"/>
      <c r="AIU61" s="653"/>
      <c r="AIV61" s="653"/>
      <c r="AJE61" s="653"/>
      <c r="AJF61" s="653"/>
      <c r="AJO61" s="653"/>
      <c r="AJP61" s="653"/>
      <c r="AJY61" s="653"/>
      <c r="AJZ61" s="653"/>
      <c r="AKI61" s="653"/>
      <c r="AKJ61" s="653"/>
      <c r="AKS61" s="653"/>
      <c r="AKT61" s="653"/>
      <c r="ALC61" s="653"/>
      <c r="ALD61" s="653"/>
      <c r="ALM61" s="653"/>
      <c r="ALN61" s="653"/>
      <c r="ALW61" s="653"/>
      <c r="ALX61" s="653"/>
      <c r="AMG61" s="653"/>
      <c r="AMH61" s="653"/>
      <c r="AMQ61" s="653"/>
      <c r="AMR61" s="653"/>
      <c r="ANA61" s="653"/>
      <c r="ANB61" s="653"/>
      <c r="ANK61" s="653"/>
      <c r="ANL61" s="653"/>
      <c r="ANU61" s="653"/>
      <c r="ANV61" s="653"/>
      <c r="AOE61" s="653"/>
      <c r="AOF61" s="653"/>
      <c r="AOO61" s="653"/>
      <c r="AOP61" s="653"/>
      <c r="AOY61" s="653"/>
      <c r="AOZ61" s="653"/>
      <c r="API61" s="653"/>
      <c r="APJ61" s="653"/>
      <c r="APS61" s="653"/>
      <c r="APT61" s="653"/>
      <c r="AQC61" s="653"/>
      <c r="AQD61" s="653"/>
      <c r="AQM61" s="653"/>
      <c r="AQN61" s="653"/>
      <c r="AQW61" s="653"/>
      <c r="AQX61" s="653"/>
      <c r="ARG61" s="653"/>
      <c r="ARH61" s="653"/>
      <c r="ARQ61" s="653"/>
      <c r="ARR61" s="653"/>
      <c r="ASA61" s="653"/>
      <c r="ASB61" s="653"/>
      <c r="ASK61" s="653"/>
      <c r="ASL61" s="653"/>
      <c r="ASU61" s="653"/>
      <c r="ASV61" s="653"/>
      <c r="ATE61" s="653"/>
      <c r="ATF61" s="653"/>
      <c r="ATO61" s="653"/>
      <c r="ATP61" s="653"/>
      <c r="ATY61" s="653"/>
      <c r="ATZ61" s="653"/>
      <c r="AUI61" s="653"/>
      <c r="AUJ61" s="653"/>
      <c r="AUS61" s="653"/>
      <c r="AUT61" s="653"/>
      <c r="AVC61" s="653"/>
      <c r="AVD61" s="653"/>
      <c r="AVM61" s="653"/>
      <c r="AVN61" s="653"/>
      <c r="AVW61" s="653"/>
      <c r="AVX61" s="653"/>
      <c r="AWG61" s="653"/>
      <c r="AWH61" s="653"/>
      <c r="AWQ61" s="653"/>
      <c r="AWR61" s="653"/>
      <c r="AXA61" s="653"/>
      <c r="AXB61" s="653"/>
      <c r="AXK61" s="653"/>
      <c r="AXL61" s="653"/>
      <c r="AXU61" s="653"/>
      <c r="AXV61" s="653"/>
      <c r="AYE61" s="653"/>
      <c r="AYF61" s="653"/>
      <c r="AYO61" s="653"/>
      <c r="AYP61" s="653"/>
      <c r="AYY61" s="653"/>
      <c r="AYZ61" s="653"/>
      <c r="AZI61" s="653"/>
      <c r="AZJ61" s="653"/>
      <c r="AZS61" s="653"/>
      <c r="AZT61" s="653"/>
      <c r="BAC61" s="653"/>
      <c r="BAD61" s="653"/>
      <c r="BAM61" s="653"/>
      <c r="BAN61" s="653"/>
      <c r="BAW61" s="653"/>
      <c r="BAX61" s="653"/>
      <c r="BBG61" s="653"/>
      <c r="BBH61" s="653"/>
      <c r="BBQ61" s="653"/>
      <c r="BBR61" s="653"/>
      <c r="BCA61" s="653"/>
      <c r="BCB61" s="653"/>
      <c r="BCK61" s="653"/>
      <c r="BCL61" s="653"/>
      <c r="BCU61" s="653"/>
      <c r="BCV61" s="653"/>
      <c r="BDE61" s="653"/>
      <c r="BDF61" s="653"/>
      <c r="BDO61" s="653"/>
      <c r="BDP61" s="653"/>
      <c r="BDY61" s="653"/>
      <c r="BDZ61" s="653"/>
      <c r="BEI61" s="653"/>
      <c r="BEJ61" s="653"/>
      <c r="BES61" s="653"/>
      <c r="BET61" s="653"/>
      <c r="BFC61" s="653"/>
      <c r="BFD61" s="653"/>
      <c r="BFM61" s="653"/>
      <c r="BFN61" s="653"/>
      <c r="BFW61" s="653"/>
      <c r="BFX61" s="653"/>
      <c r="BGG61" s="653"/>
      <c r="BGH61" s="653"/>
      <c r="BGQ61" s="653"/>
      <c r="BGR61" s="653"/>
      <c r="BHA61" s="653"/>
      <c r="BHB61" s="653"/>
      <c r="BHK61" s="653"/>
      <c r="BHL61" s="653"/>
      <c r="BHU61" s="653"/>
      <c r="BHV61" s="653"/>
      <c r="BIE61" s="653"/>
      <c r="BIF61" s="653"/>
      <c r="BIO61" s="653"/>
      <c r="BIP61" s="653"/>
      <c r="BIY61" s="653"/>
      <c r="BIZ61" s="653"/>
      <c r="BJI61" s="653"/>
      <c r="BJJ61" s="653"/>
      <c r="BJS61" s="653"/>
      <c r="BJT61" s="653"/>
      <c r="BKC61" s="653"/>
      <c r="BKD61" s="653"/>
      <c r="BKM61" s="653"/>
      <c r="BKN61" s="653"/>
      <c r="BKW61" s="653"/>
      <c r="BKX61" s="653"/>
      <c r="BLG61" s="653"/>
      <c r="BLH61" s="653"/>
      <c r="BLQ61" s="653"/>
      <c r="BLR61" s="653"/>
      <c r="BMA61" s="653"/>
      <c r="BMB61" s="653"/>
      <c r="BMK61" s="653"/>
      <c r="BML61" s="653"/>
      <c r="BMU61" s="653"/>
      <c r="BMV61" s="653"/>
      <c r="BNE61" s="653"/>
      <c r="BNF61" s="653"/>
      <c r="BNO61" s="653"/>
      <c r="BNP61" s="653"/>
      <c r="BNY61" s="653"/>
      <c r="BNZ61" s="653"/>
      <c r="BOI61" s="653"/>
      <c r="BOJ61" s="653"/>
      <c r="BOS61" s="653"/>
      <c r="BOT61" s="653"/>
      <c r="BPC61" s="653"/>
      <c r="BPD61" s="653"/>
      <c r="BPM61" s="653"/>
      <c r="BPN61" s="653"/>
      <c r="BPW61" s="653"/>
      <c r="BPX61" s="653"/>
      <c r="BQG61" s="653"/>
      <c r="BQH61" s="653"/>
      <c r="BQQ61" s="653"/>
      <c r="BQR61" s="653"/>
      <c r="BRA61" s="653"/>
      <c r="BRB61" s="653"/>
      <c r="BRK61" s="653"/>
      <c r="BRL61" s="653"/>
      <c r="BRU61" s="653"/>
      <c r="BRV61" s="653"/>
      <c r="BSE61" s="653"/>
      <c r="BSF61" s="653"/>
      <c r="BSO61" s="653"/>
      <c r="BSP61" s="653"/>
      <c r="BSY61" s="653"/>
      <c r="BSZ61" s="653"/>
      <c r="BTI61" s="653"/>
      <c r="BTJ61" s="653"/>
      <c r="BTS61" s="653"/>
      <c r="BTT61" s="653"/>
      <c r="BUC61" s="653"/>
      <c r="BUD61" s="653"/>
      <c r="BUM61" s="653"/>
      <c r="BUN61" s="653"/>
      <c r="BUW61" s="653"/>
      <c r="BUX61" s="653"/>
      <c r="BVG61" s="653"/>
      <c r="BVH61" s="653"/>
      <c r="BVQ61" s="653"/>
      <c r="BVR61" s="653"/>
      <c r="BWA61" s="653"/>
      <c r="BWB61" s="653"/>
      <c r="BWK61" s="653"/>
      <c r="BWL61" s="653"/>
      <c r="BWU61" s="653"/>
      <c r="BWV61" s="653"/>
      <c r="BXE61" s="653"/>
      <c r="BXF61" s="653"/>
      <c r="BXO61" s="653"/>
      <c r="BXP61" s="653"/>
      <c r="BXY61" s="653"/>
      <c r="BXZ61" s="653"/>
      <c r="BYI61" s="653"/>
      <c r="BYJ61" s="653"/>
      <c r="BYS61" s="653"/>
      <c r="BYT61" s="653"/>
      <c r="BZC61" s="653"/>
      <c r="BZD61" s="653"/>
      <c r="BZM61" s="653"/>
      <c r="BZN61" s="653"/>
      <c r="BZW61" s="653"/>
      <c r="BZX61" s="653"/>
      <c r="CAG61" s="653"/>
      <c r="CAH61" s="653"/>
      <c r="CAQ61" s="653"/>
      <c r="CAR61" s="653"/>
      <c r="CBA61" s="653"/>
      <c r="CBB61" s="653"/>
      <c r="CBK61" s="653"/>
      <c r="CBL61" s="653"/>
      <c r="CBU61" s="653"/>
      <c r="CBV61" s="653"/>
      <c r="CCE61" s="653"/>
      <c r="CCF61" s="653"/>
      <c r="CCO61" s="653"/>
      <c r="CCP61" s="653"/>
      <c r="CCY61" s="653"/>
      <c r="CCZ61" s="653"/>
      <c r="CDI61" s="653"/>
      <c r="CDJ61" s="653"/>
      <c r="CDS61" s="653"/>
      <c r="CDT61" s="653"/>
      <c r="CEC61" s="653"/>
      <c r="CED61" s="653"/>
      <c r="CEM61" s="653"/>
      <c r="CEN61" s="653"/>
      <c r="CEW61" s="653"/>
      <c r="CEX61" s="653"/>
      <c r="CFG61" s="653"/>
      <c r="CFH61" s="653"/>
      <c r="CFQ61" s="653"/>
      <c r="CFR61" s="653"/>
      <c r="CGA61" s="653"/>
      <c r="CGB61" s="653"/>
      <c r="CGK61" s="653"/>
      <c r="CGL61" s="653"/>
      <c r="CGU61" s="653"/>
      <c r="CGV61" s="653"/>
      <c r="CHE61" s="653"/>
      <c r="CHF61" s="653"/>
      <c r="CHO61" s="653"/>
      <c r="CHP61" s="653"/>
      <c r="CHY61" s="653"/>
      <c r="CHZ61" s="653"/>
      <c r="CII61" s="653"/>
      <c r="CIJ61" s="653"/>
      <c r="CIS61" s="653"/>
      <c r="CIT61" s="653"/>
      <c r="CJC61" s="653"/>
      <c r="CJD61" s="653"/>
      <c r="CJM61" s="653"/>
      <c r="CJN61" s="653"/>
      <c r="CJW61" s="653"/>
      <c r="CJX61" s="653"/>
      <c r="CKG61" s="653"/>
      <c r="CKH61" s="653"/>
      <c r="CKQ61" s="653"/>
      <c r="CKR61" s="653"/>
      <c r="CLA61" s="653"/>
      <c r="CLB61" s="653"/>
      <c r="CLK61" s="653"/>
      <c r="CLL61" s="653"/>
      <c r="CLU61" s="653"/>
      <c r="CLV61" s="653"/>
      <c r="CME61" s="653"/>
      <c r="CMF61" s="653"/>
      <c r="CMO61" s="653"/>
      <c r="CMP61" s="653"/>
      <c r="CMY61" s="653"/>
      <c r="CMZ61" s="653"/>
      <c r="CNI61" s="653"/>
      <c r="CNJ61" s="653"/>
      <c r="CNS61" s="653"/>
      <c r="CNT61" s="653"/>
      <c r="COC61" s="653"/>
      <c r="COD61" s="653"/>
      <c r="COM61" s="653"/>
      <c r="CON61" s="653"/>
      <c r="COW61" s="653"/>
      <c r="COX61" s="653"/>
      <c r="CPG61" s="653"/>
      <c r="CPH61" s="653"/>
      <c r="CPQ61" s="653"/>
      <c r="CPR61" s="653"/>
      <c r="CQA61" s="653"/>
      <c r="CQB61" s="653"/>
      <c r="CQK61" s="653"/>
      <c r="CQL61" s="653"/>
      <c r="CQU61" s="653"/>
      <c r="CQV61" s="653"/>
      <c r="CRE61" s="653"/>
      <c r="CRF61" s="653"/>
      <c r="CRO61" s="653"/>
      <c r="CRP61" s="653"/>
      <c r="CRY61" s="653"/>
      <c r="CRZ61" s="653"/>
      <c r="CSI61" s="653"/>
      <c r="CSJ61" s="653"/>
      <c r="CSS61" s="653"/>
      <c r="CST61" s="653"/>
      <c r="CTC61" s="653"/>
      <c r="CTD61" s="653"/>
      <c r="CTM61" s="653"/>
      <c r="CTN61" s="653"/>
      <c r="CTW61" s="653"/>
      <c r="CTX61" s="653"/>
      <c r="CUG61" s="653"/>
      <c r="CUH61" s="653"/>
      <c r="CUQ61" s="653"/>
      <c r="CUR61" s="653"/>
      <c r="CVA61" s="653"/>
      <c r="CVB61" s="653"/>
      <c r="CVK61" s="653"/>
      <c r="CVL61" s="653"/>
      <c r="CVU61" s="653"/>
      <c r="CVV61" s="653"/>
      <c r="CWE61" s="653"/>
      <c r="CWF61" s="653"/>
      <c r="CWO61" s="653"/>
      <c r="CWP61" s="653"/>
      <c r="CWY61" s="653"/>
      <c r="CWZ61" s="653"/>
      <c r="CXI61" s="653"/>
      <c r="CXJ61" s="653"/>
      <c r="CXS61" s="653"/>
      <c r="CXT61" s="653"/>
      <c r="CYC61" s="653"/>
      <c r="CYD61" s="653"/>
      <c r="CYM61" s="653"/>
      <c r="CYN61" s="653"/>
      <c r="CYW61" s="653"/>
      <c r="CYX61" s="653"/>
      <c r="CZG61" s="653"/>
      <c r="CZH61" s="653"/>
      <c r="CZQ61" s="653"/>
      <c r="CZR61" s="653"/>
      <c r="DAA61" s="653"/>
      <c r="DAB61" s="653"/>
      <c r="DAK61" s="653"/>
      <c r="DAL61" s="653"/>
      <c r="DAU61" s="653"/>
      <c r="DAV61" s="653"/>
      <c r="DBE61" s="653"/>
      <c r="DBF61" s="653"/>
      <c r="DBO61" s="653"/>
      <c r="DBP61" s="653"/>
      <c r="DBY61" s="653"/>
      <c r="DBZ61" s="653"/>
      <c r="DCI61" s="653"/>
      <c r="DCJ61" s="653"/>
      <c r="DCS61" s="653"/>
      <c r="DCT61" s="653"/>
      <c r="DDC61" s="653"/>
      <c r="DDD61" s="653"/>
      <c r="DDM61" s="653"/>
      <c r="DDN61" s="653"/>
      <c r="DDW61" s="653"/>
      <c r="DDX61" s="653"/>
      <c r="DEG61" s="653"/>
      <c r="DEH61" s="653"/>
      <c r="DEQ61" s="653"/>
      <c r="DER61" s="653"/>
      <c r="DFA61" s="653"/>
      <c r="DFB61" s="653"/>
      <c r="DFK61" s="653"/>
      <c r="DFL61" s="653"/>
      <c r="DFU61" s="653"/>
      <c r="DFV61" s="653"/>
      <c r="DGE61" s="653"/>
      <c r="DGF61" s="653"/>
      <c r="DGO61" s="653"/>
      <c r="DGP61" s="653"/>
      <c r="DGY61" s="653"/>
      <c r="DGZ61" s="653"/>
      <c r="DHI61" s="653"/>
      <c r="DHJ61" s="653"/>
      <c r="DHS61" s="653"/>
      <c r="DHT61" s="653"/>
      <c r="DIC61" s="653"/>
      <c r="DID61" s="653"/>
      <c r="DIM61" s="653"/>
      <c r="DIN61" s="653"/>
      <c r="DIW61" s="653"/>
      <c r="DIX61" s="653"/>
      <c r="DJG61" s="653"/>
      <c r="DJH61" s="653"/>
      <c r="DJQ61" s="653"/>
      <c r="DJR61" s="653"/>
      <c r="DKA61" s="653"/>
      <c r="DKB61" s="653"/>
      <c r="DKK61" s="653"/>
      <c r="DKL61" s="653"/>
      <c r="DKU61" s="653"/>
      <c r="DKV61" s="653"/>
      <c r="DLE61" s="653"/>
      <c r="DLF61" s="653"/>
      <c r="DLO61" s="653"/>
      <c r="DLP61" s="653"/>
      <c r="DLY61" s="653"/>
      <c r="DLZ61" s="653"/>
      <c r="DMI61" s="653"/>
      <c r="DMJ61" s="653"/>
      <c r="DMS61" s="653"/>
      <c r="DMT61" s="653"/>
      <c r="DNC61" s="653"/>
      <c r="DND61" s="653"/>
      <c r="DNM61" s="653"/>
      <c r="DNN61" s="653"/>
      <c r="DNW61" s="653"/>
      <c r="DNX61" s="653"/>
      <c r="DOG61" s="653"/>
      <c r="DOH61" s="653"/>
      <c r="DOQ61" s="653"/>
      <c r="DOR61" s="653"/>
      <c r="DPA61" s="653"/>
      <c r="DPB61" s="653"/>
      <c r="DPK61" s="653"/>
      <c r="DPL61" s="653"/>
      <c r="DPU61" s="653"/>
      <c r="DPV61" s="653"/>
      <c r="DQE61" s="653"/>
      <c r="DQF61" s="653"/>
      <c r="DQO61" s="653"/>
      <c r="DQP61" s="653"/>
      <c r="DQY61" s="653"/>
      <c r="DQZ61" s="653"/>
      <c r="DRI61" s="653"/>
      <c r="DRJ61" s="653"/>
      <c r="DRS61" s="653"/>
      <c r="DRT61" s="653"/>
      <c r="DSC61" s="653"/>
      <c r="DSD61" s="653"/>
      <c r="DSM61" s="653"/>
      <c r="DSN61" s="653"/>
      <c r="DSW61" s="653"/>
      <c r="DSX61" s="653"/>
      <c r="DTG61" s="653"/>
      <c r="DTH61" s="653"/>
      <c r="DTQ61" s="653"/>
      <c r="DTR61" s="653"/>
      <c r="DUA61" s="653"/>
      <c r="DUB61" s="653"/>
      <c r="DUK61" s="653"/>
      <c r="DUL61" s="653"/>
      <c r="DUU61" s="653"/>
      <c r="DUV61" s="653"/>
      <c r="DVE61" s="653"/>
      <c r="DVF61" s="653"/>
      <c r="DVO61" s="653"/>
      <c r="DVP61" s="653"/>
      <c r="DVY61" s="653"/>
      <c r="DVZ61" s="653"/>
      <c r="DWI61" s="653"/>
      <c r="DWJ61" s="653"/>
      <c r="DWS61" s="653"/>
      <c r="DWT61" s="653"/>
      <c r="DXC61" s="653"/>
      <c r="DXD61" s="653"/>
      <c r="DXM61" s="653"/>
      <c r="DXN61" s="653"/>
      <c r="DXW61" s="653"/>
      <c r="DXX61" s="653"/>
      <c r="DYG61" s="653"/>
      <c r="DYH61" s="653"/>
      <c r="DYQ61" s="653"/>
      <c r="DYR61" s="653"/>
      <c r="DZA61" s="653"/>
      <c r="DZB61" s="653"/>
      <c r="DZK61" s="653"/>
      <c r="DZL61" s="653"/>
      <c r="DZU61" s="653"/>
      <c r="DZV61" s="653"/>
      <c r="EAE61" s="653"/>
      <c r="EAF61" s="653"/>
      <c r="EAO61" s="653"/>
      <c r="EAP61" s="653"/>
      <c r="EAY61" s="653"/>
      <c r="EAZ61" s="653"/>
      <c r="EBI61" s="653"/>
      <c r="EBJ61" s="653"/>
      <c r="EBS61" s="653"/>
      <c r="EBT61" s="653"/>
      <c r="ECC61" s="653"/>
      <c r="ECD61" s="653"/>
      <c r="ECM61" s="653"/>
      <c r="ECN61" s="653"/>
      <c r="ECW61" s="653"/>
      <c r="ECX61" s="653"/>
      <c r="EDG61" s="653"/>
      <c r="EDH61" s="653"/>
      <c r="EDQ61" s="653"/>
      <c r="EDR61" s="653"/>
      <c r="EEA61" s="653"/>
      <c r="EEB61" s="653"/>
      <c r="EEK61" s="653"/>
      <c r="EEL61" s="653"/>
      <c r="EEU61" s="653"/>
      <c r="EEV61" s="653"/>
      <c r="EFE61" s="653"/>
      <c r="EFF61" s="653"/>
      <c r="EFO61" s="653"/>
      <c r="EFP61" s="653"/>
      <c r="EFY61" s="653"/>
      <c r="EFZ61" s="653"/>
      <c r="EGI61" s="653"/>
      <c r="EGJ61" s="653"/>
      <c r="EGS61" s="653"/>
      <c r="EGT61" s="653"/>
      <c r="EHC61" s="653"/>
      <c r="EHD61" s="653"/>
      <c r="EHM61" s="653"/>
      <c r="EHN61" s="653"/>
      <c r="EHW61" s="653"/>
      <c r="EHX61" s="653"/>
      <c r="EIG61" s="653"/>
      <c r="EIH61" s="653"/>
      <c r="EIQ61" s="653"/>
      <c r="EIR61" s="653"/>
      <c r="EJA61" s="653"/>
      <c r="EJB61" s="653"/>
      <c r="EJK61" s="653"/>
      <c r="EJL61" s="653"/>
      <c r="EJU61" s="653"/>
      <c r="EJV61" s="653"/>
      <c r="EKE61" s="653"/>
      <c r="EKF61" s="653"/>
      <c r="EKO61" s="653"/>
      <c r="EKP61" s="653"/>
      <c r="EKY61" s="653"/>
      <c r="EKZ61" s="653"/>
      <c r="ELI61" s="653"/>
      <c r="ELJ61" s="653"/>
      <c r="ELS61" s="653"/>
      <c r="ELT61" s="653"/>
      <c r="EMC61" s="653"/>
      <c r="EMD61" s="653"/>
      <c r="EMM61" s="653"/>
      <c r="EMN61" s="653"/>
      <c r="EMW61" s="653"/>
      <c r="EMX61" s="653"/>
      <c r="ENG61" s="653"/>
      <c r="ENH61" s="653"/>
      <c r="ENQ61" s="653"/>
      <c r="ENR61" s="653"/>
      <c r="EOA61" s="653"/>
      <c r="EOB61" s="653"/>
      <c r="EOK61" s="653"/>
      <c r="EOL61" s="653"/>
      <c r="EOU61" s="653"/>
      <c r="EOV61" s="653"/>
      <c r="EPE61" s="653"/>
      <c r="EPF61" s="653"/>
      <c r="EPO61" s="653"/>
      <c r="EPP61" s="653"/>
      <c r="EPY61" s="653"/>
      <c r="EPZ61" s="653"/>
      <c r="EQI61" s="653"/>
      <c r="EQJ61" s="653"/>
      <c r="EQS61" s="653"/>
      <c r="EQT61" s="653"/>
      <c r="ERC61" s="653"/>
      <c r="ERD61" s="653"/>
      <c r="ERM61" s="653"/>
      <c r="ERN61" s="653"/>
      <c r="ERW61" s="653"/>
      <c r="ERX61" s="653"/>
      <c r="ESG61" s="653"/>
      <c r="ESH61" s="653"/>
      <c r="ESQ61" s="653"/>
      <c r="ESR61" s="653"/>
      <c r="ETA61" s="653"/>
      <c r="ETB61" s="653"/>
      <c r="ETK61" s="653"/>
      <c r="ETL61" s="653"/>
      <c r="ETU61" s="653"/>
      <c r="ETV61" s="653"/>
      <c r="EUE61" s="653"/>
      <c r="EUF61" s="653"/>
      <c r="EUO61" s="653"/>
      <c r="EUP61" s="653"/>
      <c r="EUY61" s="653"/>
      <c r="EUZ61" s="653"/>
      <c r="EVI61" s="653"/>
      <c r="EVJ61" s="653"/>
      <c r="EVS61" s="653"/>
      <c r="EVT61" s="653"/>
      <c r="EWC61" s="653"/>
      <c r="EWD61" s="653"/>
      <c r="EWM61" s="653"/>
      <c r="EWN61" s="653"/>
      <c r="EWW61" s="653"/>
      <c r="EWX61" s="653"/>
      <c r="EXG61" s="653"/>
      <c r="EXH61" s="653"/>
      <c r="EXQ61" s="653"/>
      <c r="EXR61" s="653"/>
      <c r="EYA61" s="653"/>
      <c r="EYB61" s="653"/>
      <c r="EYK61" s="653"/>
      <c r="EYL61" s="653"/>
      <c r="EYU61" s="653"/>
      <c r="EYV61" s="653"/>
      <c r="EZE61" s="653"/>
      <c r="EZF61" s="653"/>
      <c r="EZO61" s="653"/>
      <c r="EZP61" s="653"/>
      <c r="EZY61" s="653"/>
      <c r="EZZ61" s="653"/>
      <c r="FAI61" s="653"/>
      <c r="FAJ61" s="653"/>
      <c r="FAS61" s="653"/>
      <c r="FAT61" s="653"/>
      <c r="FBC61" s="653"/>
      <c r="FBD61" s="653"/>
      <c r="FBM61" s="653"/>
      <c r="FBN61" s="653"/>
      <c r="FBW61" s="653"/>
      <c r="FBX61" s="653"/>
      <c r="FCG61" s="653"/>
      <c r="FCH61" s="653"/>
      <c r="FCQ61" s="653"/>
      <c r="FCR61" s="653"/>
      <c r="FDA61" s="653"/>
      <c r="FDB61" s="653"/>
      <c r="FDK61" s="653"/>
      <c r="FDL61" s="653"/>
      <c r="FDU61" s="653"/>
      <c r="FDV61" s="653"/>
      <c r="FEE61" s="653"/>
      <c r="FEF61" s="653"/>
      <c r="FEO61" s="653"/>
      <c r="FEP61" s="653"/>
      <c r="FEY61" s="653"/>
      <c r="FEZ61" s="653"/>
      <c r="FFI61" s="653"/>
      <c r="FFJ61" s="653"/>
      <c r="FFS61" s="653"/>
      <c r="FFT61" s="653"/>
      <c r="FGC61" s="653"/>
      <c r="FGD61" s="653"/>
      <c r="FGM61" s="653"/>
      <c r="FGN61" s="653"/>
      <c r="FGW61" s="653"/>
      <c r="FGX61" s="653"/>
      <c r="FHG61" s="653"/>
      <c r="FHH61" s="653"/>
      <c r="FHQ61" s="653"/>
      <c r="FHR61" s="653"/>
      <c r="FIA61" s="653"/>
      <c r="FIB61" s="653"/>
      <c r="FIK61" s="653"/>
      <c r="FIL61" s="653"/>
      <c r="FIU61" s="653"/>
      <c r="FIV61" s="653"/>
      <c r="FJE61" s="653"/>
      <c r="FJF61" s="653"/>
      <c r="FJO61" s="653"/>
      <c r="FJP61" s="653"/>
      <c r="FJY61" s="653"/>
      <c r="FJZ61" s="653"/>
      <c r="FKI61" s="653"/>
      <c r="FKJ61" s="653"/>
      <c r="FKS61" s="653"/>
      <c r="FKT61" s="653"/>
      <c r="FLC61" s="653"/>
      <c r="FLD61" s="653"/>
      <c r="FLM61" s="653"/>
      <c r="FLN61" s="653"/>
      <c r="FLW61" s="653"/>
      <c r="FLX61" s="653"/>
      <c r="FMG61" s="653"/>
      <c r="FMH61" s="653"/>
      <c r="FMQ61" s="653"/>
      <c r="FMR61" s="653"/>
      <c r="FNA61" s="653"/>
      <c r="FNB61" s="653"/>
      <c r="FNK61" s="653"/>
      <c r="FNL61" s="653"/>
      <c r="FNU61" s="653"/>
      <c r="FNV61" s="653"/>
      <c r="FOE61" s="653"/>
      <c r="FOF61" s="653"/>
      <c r="FOO61" s="653"/>
      <c r="FOP61" s="653"/>
      <c r="FOY61" s="653"/>
      <c r="FOZ61" s="653"/>
      <c r="FPI61" s="653"/>
      <c r="FPJ61" s="653"/>
      <c r="FPS61" s="653"/>
      <c r="FPT61" s="653"/>
      <c r="FQC61" s="653"/>
      <c r="FQD61" s="653"/>
      <c r="FQM61" s="653"/>
      <c r="FQN61" s="653"/>
      <c r="FQW61" s="653"/>
      <c r="FQX61" s="653"/>
      <c r="FRG61" s="653"/>
      <c r="FRH61" s="653"/>
      <c r="FRQ61" s="653"/>
      <c r="FRR61" s="653"/>
      <c r="FSA61" s="653"/>
      <c r="FSB61" s="653"/>
      <c r="FSK61" s="653"/>
      <c r="FSL61" s="653"/>
      <c r="FSU61" s="653"/>
      <c r="FSV61" s="653"/>
      <c r="FTE61" s="653"/>
      <c r="FTF61" s="653"/>
      <c r="FTO61" s="653"/>
      <c r="FTP61" s="653"/>
      <c r="FTY61" s="653"/>
      <c r="FTZ61" s="653"/>
      <c r="FUI61" s="653"/>
      <c r="FUJ61" s="653"/>
      <c r="FUS61" s="653"/>
      <c r="FUT61" s="653"/>
      <c r="FVC61" s="653"/>
      <c r="FVD61" s="653"/>
      <c r="FVM61" s="653"/>
      <c r="FVN61" s="653"/>
      <c r="FVW61" s="653"/>
      <c r="FVX61" s="653"/>
      <c r="FWG61" s="653"/>
      <c r="FWH61" s="653"/>
      <c r="FWQ61" s="653"/>
      <c r="FWR61" s="653"/>
      <c r="FXA61" s="653"/>
      <c r="FXB61" s="653"/>
      <c r="FXK61" s="653"/>
      <c r="FXL61" s="653"/>
      <c r="FXU61" s="653"/>
      <c r="FXV61" s="653"/>
      <c r="FYE61" s="653"/>
      <c r="FYF61" s="653"/>
      <c r="FYO61" s="653"/>
      <c r="FYP61" s="653"/>
      <c r="FYY61" s="653"/>
      <c r="FYZ61" s="653"/>
      <c r="FZI61" s="653"/>
      <c r="FZJ61" s="653"/>
      <c r="FZS61" s="653"/>
      <c r="FZT61" s="653"/>
      <c r="GAC61" s="653"/>
      <c r="GAD61" s="653"/>
      <c r="GAM61" s="653"/>
      <c r="GAN61" s="653"/>
      <c r="GAW61" s="653"/>
      <c r="GAX61" s="653"/>
      <c r="GBG61" s="653"/>
      <c r="GBH61" s="653"/>
      <c r="GBQ61" s="653"/>
      <c r="GBR61" s="653"/>
      <c r="GCA61" s="653"/>
      <c r="GCB61" s="653"/>
      <c r="GCK61" s="653"/>
      <c r="GCL61" s="653"/>
      <c r="GCU61" s="653"/>
      <c r="GCV61" s="653"/>
      <c r="GDE61" s="653"/>
      <c r="GDF61" s="653"/>
      <c r="GDO61" s="653"/>
      <c r="GDP61" s="653"/>
      <c r="GDY61" s="653"/>
      <c r="GDZ61" s="653"/>
      <c r="GEI61" s="653"/>
      <c r="GEJ61" s="653"/>
      <c r="GES61" s="653"/>
      <c r="GET61" s="653"/>
      <c r="GFC61" s="653"/>
      <c r="GFD61" s="653"/>
      <c r="GFM61" s="653"/>
      <c r="GFN61" s="653"/>
      <c r="GFW61" s="653"/>
      <c r="GFX61" s="653"/>
      <c r="GGG61" s="653"/>
      <c r="GGH61" s="653"/>
      <c r="GGQ61" s="653"/>
      <c r="GGR61" s="653"/>
      <c r="GHA61" s="653"/>
      <c r="GHB61" s="653"/>
      <c r="GHK61" s="653"/>
      <c r="GHL61" s="653"/>
      <c r="GHU61" s="653"/>
      <c r="GHV61" s="653"/>
      <c r="GIE61" s="653"/>
      <c r="GIF61" s="653"/>
      <c r="GIO61" s="653"/>
      <c r="GIP61" s="653"/>
      <c r="GIY61" s="653"/>
      <c r="GIZ61" s="653"/>
      <c r="GJI61" s="653"/>
      <c r="GJJ61" s="653"/>
      <c r="GJS61" s="653"/>
      <c r="GJT61" s="653"/>
      <c r="GKC61" s="653"/>
      <c r="GKD61" s="653"/>
      <c r="GKM61" s="653"/>
      <c r="GKN61" s="653"/>
      <c r="GKW61" s="653"/>
      <c r="GKX61" s="653"/>
      <c r="GLG61" s="653"/>
      <c r="GLH61" s="653"/>
      <c r="GLQ61" s="653"/>
      <c r="GLR61" s="653"/>
      <c r="GMA61" s="653"/>
      <c r="GMB61" s="653"/>
      <c r="GMK61" s="653"/>
      <c r="GML61" s="653"/>
      <c r="GMU61" s="653"/>
      <c r="GMV61" s="653"/>
      <c r="GNE61" s="653"/>
      <c r="GNF61" s="653"/>
      <c r="GNO61" s="653"/>
      <c r="GNP61" s="653"/>
      <c r="GNY61" s="653"/>
      <c r="GNZ61" s="653"/>
      <c r="GOI61" s="653"/>
      <c r="GOJ61" s="653"/>
      <c r="GOS61" s="653"/>
      <c r="GOT61" s="653"/>
      <c r="GPC61" s="653"/>
      <c r="GPD61" s="653"/>
      <c r="GPM61" s="653"/>
      <c r="GPN61" s="653"/>
      <c r="GPW61" s="653"/>
      <c r="GPX61" s="653"/>
      <c r="GQG61" s="653"/>
      <c r="GQH61" s="653"/>
      <c r="GQQ61" s="653"/>
      <c r="GQR61" s="653"/>
      <c r="GRA61" s="653"/>
      <c r="GRB61" s="653"/>
      <c r="GRK61" s="653"/>
      <c r="GRL61" s="653"/>
      <c r="GRU61" s="653"/>
      <c r="GRV61" s="653"/>
      <c r="GSE61" s="653"/>
      <c r="GSF61" s="653"/>
      <c r="GSO61" s="653"/>
      <c r="GSP61" s="653"/>
      <c r="GSY61" s="653"/>
      <c r="GSZ61" s="653"/>
      <c r="GTI61" s="653"/>
      <c r="GTJ61" s="653"/>
      <c r="GTS61" s="653"/>
      <c r="GTT61" s="653"/>
      <c r="GUC61" s="653"/>
      <c r="GUD61" s="653"/>
      <c r="GUM61" s="653"/>
      <c r="GUN61" s="653"/>
      <c r="GUW61" s="653"/>
      <c r="GUX61" s="653"/>
      <c r="GVG61" s="653"/>
      <c r="GVH61" s="653"/>
      <c r="GVQ61" s="653"/>
      <c r="GVR61" s="653"/>
      <c r="GWA61" s="653"/>
      <c r="GWB61" s="653"/>
      <c r="GWK61" s="653"/>
      <c r="GWL61" s="653"/>
      <c r="GWU61" s="653"/>
      <c r="GWV61" s="653"/>
      <c r="GXE61" s="653"/>
      <c r="GXF61" s="653"/>
      <c r="GXO61" s="653"/>
      <c r="GXP61" s="653"/>
      <c r="GXY61" s="653"/>
      <c r="GXZ61" s="653"/>
      <c r="GYI61" s="653"/>
      <c r="GYJ61" s="653"/>
      <c r="GYS61" s="653"/>
      <c r="GYT61" s="653"/>
      <c r="GZC61" s="653"/>
      <c r="GZD61" s="653"/>
      <c r="GZM61" s="653"/>
      <c r="GZN61" s="653"/>
      <c r="GZW61" s="653"/>
      <c r="GZX61" s="653"/>
      <c r="HAG61" s="653"/>
      <c r="HAH61" s="653"/>
      <c r="HAQ61" s="653"/>
      <c r="HAR61" s="653"/>
      <c r="HBA61" s="653"/>
      <c r="HBB61" s="653"/>
      <c r="HBK61" s="653"/>
      <c r="HBL61" s="653"/>
      <c r="HBU61" s="653"/>
      <c r="HBV61" s="653"/>
      <c r="HCE61" s="653"/>
      <c r="HCF61" s="653"/>
      <c r="HCO61" s="653"/>
      <c r="HCP61" s="653"/>
      <c r="HCY61" s="653"/>
      <c r="HCZ61" s="653"/>
      <c r="HDI61" s="653"/>
      <c r="HDJ61" s="653"/>
      <c r="HDS61" s="653"/>
      <c r="HDT61" s="653"/>
      <c r="HEC61" s="653"/>
      <c r="HED61" s="653"/>
      <c r="HEM61" s="653"/>
      <c r="HEN61" s="653"/>
      <c r="HEW61" s="653"/>
      <c r="HEX61" s="653"/>
      <c r="HFG61" s="653"/>
      <c r="HFH61" s="653"/>
      <c r="HFQ61" s="653"/>
      <c r="HFR61" s="653"/>
      <c r="HGA61" s="653"/>
      <c r="HGB61" s="653"/>
      <c r="HGK61" s="653"/>
      <c r="HGL61" s="653"/>
      <c r="HGU61" s="653"/>
      <c r="HGV61" s="653"/>
      <c r="HHE61" s="653"/>
      <c r="HHF61" s="653"/>
      <c r="HHO61" s="653"/>
      <c r="HHP61" s="653"/>
      <c r="HHY61" s="653"/>
      <c r="HHZ61" s="653"/>
      <c r="HII61" s="653"/>
      <c r="HIJ61" s="653"/>
      <c r="HIS61" s="653"/>
      <c r="HIT61" s="653"/>
      <c r="HJC61" s="653"/>
      <c r="HJD61" s="653"/>
      <c r="HJM61" s="653"/>
      <c r="HJN61" s="653"/>
      <c r="HJW61" s="653"/>
      <c r="HJX61" s="653"/>
      <c r="HKG61" s="653"/>
      <c r="HKH61" s="653"/>
      <c r="HKQ61" s="653"/>
      <c r="HKR61" s="653"/>
      <c r="HLA61" s="653"/>
      <c r="HLB61" s="653"/>
      <c r="HLK61" s="653"/>
      <c r="HLL61" s="653"/>
      <c r="HLU61" s="653"/>
      <c r="HLV61" s="653"/>
      <c r="HME61" s="653"/>
      <c r="HMF61" s="653"/>
      <c r="HMO61" s="653"/>
      <c r="HMP61" s="653"/>
      <c r="HMY61" s="653"/>
      <c r="HMZ61" s="653"/>
      <c r="HNI61" s="653"/>
      <c r="HNJ61" s="653"/>
      <c r="HNS61" s="653"/>
      <c r="HNT61" s="653"/>
      <c r="HOC61" s="653"/>
      <c r="HOD61" s="653"/>
      <c r="HOM61" s="653"/>
      <c r="HON61" s="653"/>
      <c r="HOW61" s="653"/>
      <c r="HOX61" s="653"/>
      <c r="HPG61" s="653"/>
      <c r="HPH61" s="653"/>
      <c r="HPQ61" s="653"/>
      <c r="HPR61" s="653"/>
      <c r="HQA61" s="653"/>
      <c r="HQB61" s="653"/>
      <c r="HQK61" s="653"/>
      <c r="HQL61" s="653"/>
      <c r="HQU61" s="653"/>
      <c r="HQV61" s="653"/>
      <c r="HRE61" s="653"/>
      <c r="HRF61" s="653"/>
      <c r="HRO61" s="653"/>
      <c r="HRP61" s="653"/>
      <c r="HRY61" s="653"/>
      <c r="HRZ61" s="653"/>
      <c r="HSI61" s="653"/>
      <c r="HSJ61" s="653"/>
      <c r="HSS61" s="653"/>
      <c r="HST61" s="653"/>
      <c r="HTC61" s="653"/>
      <c r="HTD61" s="653"/>
      <c r="HTM61" s="653"/>
      <c r="HTN61" s="653"/>
      <c r="HTW61" s="653"/>
      <c r="HTX61" s="653"/>
      <c r="HUG61" s="653"/>
      <c r="HUH61" s="653"/>
      <c r="HUQ61" s="653"/>
      <c r="HUR61" s="653"/>
      <c r="HVA61" s="653"/>
      <c r="HVB61" s="653"/>
      <c r="HVK61" s="653"/>
      <c r="HVL61" s="653"/>
      <c r="HVU61" s="653"/>
      <c r="HVV61" s="653"/>
      <c r="HWE61" s="653"/>
      <c r="HWF61" s="653"/>
      <c r="HWO61" s="653"/>
      <c r="HWP61" s="653"/>
      <c r="HWY61" s="653"/>
      <c r="HWZ61" s="653"/>
      <c r="HXI61" s="653"/>
      <c r="HXJ61" s="653"/>
      <c r="HXS61" s="653"/>
      <c r="HXT61" s="653"/>
      <c r="HYC61" s="653"/>
      <c r="HYD61" s="653"/>
      <c r="HYM61" s="653"/>
      <c r="HYN61" s="653"/>
      <c r="HYW61" s="653"/>
      <c r="HYX61" s="653"/>
      <c r="HZG61" s="653"/>
      <c r="HZH61" s="653"/>
      <c r="HZQ61" s="653"/>
      <c r="HZR61" s="653"/>
      <c r="IAA61" s="653"/>
      <c r="IAB61" s="653"/>
      <c r="IAK61" s="653"/>
      <c r="IAL61" s="653"/>
      <c r="IAU61" s="653"/>
      <c r="IAV61" s="653"/>
      <c r="IBE61" s="653"/>
      <c r="IBF61" s="653"/>
      <c r="IBO61" s="653"/>
      <c r="IBP61" s="653"/>
      <c r="IBY61" s="653"/>
      <c r="IBZ61" s="653"/>
      <c r="ICI61" s="653"/>
      <c r="ICJ61" s="653"/>
      <c r="ICS61" s="653"/>
      <c r="ICT61" s="653"/>
      <c r="IDC61" s="653"/>
      <c r="IDD61" s="653"/>
      <c r="IDM61" s="653"/>
      <c r="IDN61" s="653"/>
      <c r="IDW61" s="653"/>
      <c r="IDX61" s="653"/>
      <c r="IEG61" s="653"/>
      <c r="IEH61" s="653"/>
      <c r="IEQ61" s="653"/>
      <c r="IER61" s="653"/>
      <c r="IFA61" s="653"/>
      <c r="IFB61" s="653"/>
      <c r="IFK61" s="653"/>
      <c r="IFL61" s="653"/>
      <c r="IFU61" s="653"/>
      <c r="IFV61" s="653"/>
      <c r="IGE61" s="653"/>
      <c r="IGF61" s="653"/>
      <c r="IGO61" s="653"/>
      <c r="IGP61" s="653"/>
      <c r="IGY61" s="653"/>
      <c r="IGZ61" s="653"/>
      <c r="IHI61" s="653"/>
      <c r="IHJ61" s="653"/>
      <c r="IHS61" s="653"/>
      <c r="IHT61" s="653"/>
      <c r="IIC61" s="653"/>
      <c r="IID61" s="653"/>
      <c r="IIM61" s="653"/>
      <c r="IIN61" s="653"/>
      <c r="IIW61" s="653"/>
      <c r="IIX61" s="653"/>
      <c r="IJG61" s="653"/>
      <c r="IJH61" s="653"/>
      <c r="IJQ61" s="653"/>
      <c r="IJR61" s="653"/>
      <c r="IKA61" s="653"/>
      <c r="IKB61" s="653"/>
      <c r="IKK61" s="653"/>
      <c r="IKL61" s="653"/>
      <c r="IKU61" s="653"/>
      <c r="IKV61" s="653"/>
      <c r="ILE61" s="653"/>
      <c r="ILF61" s="653"/>
      <c r="ILO61" s="653"/>
      <c r="ILP61" s="653"/>
      <c r="ILY61" s="653"/>
      <c r="ILZ61" s="653"/>
      <c r="IMI61" s="653"/>
      <c r="IMJ61" s="653"/>
      <c r="IMS61" s="653"/>
      <c r="IMT61" s="653"/>
      <c r="INC61" s="653"/>
      <c r="IND61" s="653"/>
      <c r="INM61" s="653"/>
      <c r="INN61" s="653"/>
      <c r="INW61" s="653"/>
      <c r="INX61" s="653"/>
      <c r="IOG61" s="653"/>
      <c r="IOH61" s="653"/>
      <c r="IOQ61" s="653"/>
      <c r="IOR61" s="653"/>
      <c r="IPA61" s="653"/>
      <c r="IPB61" s="653"/>
      <c r="IPK61" s="653"/>
      <c r="IPL61" s="653"/>
      <c r="IPU61" s="653"/>
      <c r="IPV61" s="653"/>
      <c r="IQE61" s="653"/>
      <c r="IQF61" s="653"/>
      <c r="IQO61" s="653"/>
      <c r="IQP61" s="653"/>
      <c r="IQY61" s="653"/>
      <c r="IQZ61" s="653"/>
      <c r="IRI61" s="653"/>
      <c r="IRJ61" s="653"/>
      <c r="IRS61" s="653"/>
      <c r="IRT61" s="653"/>
      <c r="ISC61" s="653"/>
      <c r="ISD61" s="653"/>
      <c r="ISM61" s="653"/>
      <c r="ISN61" s="653"/>
      <c r="ISW61" s="653"/>
      <c r="ISX61" s="653"/>
      <c r="ITG61" s="653"/>
      <c r="ITH61" s="653"/>
      <c r="ITQ61" s="653"/>
      <c r="ITR61" s="653"/>
      <c r="IUA61" s="653"/>
      <c r="IUB61" s="653"/>
      <c r="IUK61" s="653"/>
      <c r="IUL61" s="653"/>
      <c r="IUU61" s="653"/>
      <c r="IUV61" s="653"/>
      <c r="IVE61" s="653"/>
      <c r="IVF61" s="653"/>
      <c r="IVO61" s="653"/>
      <c r="IVP61" s="653"/>
      <c r="IVY61" s="653"/>
      <c r="IVZ61" s="653"/>
      <c r="IWI61" s="653"/>
      <c r="IWJ61" s="653"/>
      <c r="IWS61" s="653"/>
      <c r="IWT61" s="653"/>
      <c r="IXC61" s="653"/>
      <c r="IXD61" s="653"/>
      <c r="IXM61" s="653"/>
      <c r="IXN61" s="653"/>
      <c r="IXW61" s="653"/>
      <c r="IXX61" s="653"/>
      <c r="IYG61" s="653"/>
      <c r="IYH61" s="653"/>
      <c r="IYQ61" s="653"/>
      <c r="IYR61" s="653"/>
      <c r="IZA61" s="653"/>
      <c r="IZB61" s="653"/>
      <c r="IZK61" s="653"/>
      <c r="IZL61" s="653"/>
      <c r="IZU61" s="653"/>
      <c r="IZV61" s="653"/>
      <c r="JAE61" s="653"/>
      <c r="JAF61" s="653"/>
      <c r="JAO61" s="653"/>
      <c r="JAP61" s="653"/>
      <c r="JAY61" s="653"/>
      <c r="JAZ61" s="653"/>
      <c r="JBI61" s="653"/>
      <c r="JBJ61" s="653"/>
      <c r="JBS61" s="653"/>
      <c r="JBT61" s="653"/>
      <c r="JCC61" s="653"/>
      <c r="JCD61" s="653"/>
      <c r="JCM61" s="653"/>
      <c r="JCN61" s="653"/>
      <c r="JCW61" s="653"/>
      <c r="JCX61" s="653"/>
      <c r="JDG61" s="653"/>
      <c r="JDH61" s="653"/>
      <c r="JDQ61" s="653"/>
      <c r="JDR61" s="653"/>
      <c r="JEA61" s="653"/>
      <c r="JEB61" s="653"/>
      <c r="JEK61" s="653"/>
      <c r="JEL61" s="653"/>
      <c r="JEU61" s="653"/>
      <c r="JEV61" s="653"/>
      <c r="JFE61" s="653"/>
      <c r="JFF61" s="653"/>
      <c r="JFO61" s="653"/>
      <c r="JFP61" s="653"/>
      <c r="JFY61" s="653"/>
      <c r="JFZ61" s="653"/>
      <c r="JGI61" s="653"/>
      <c r="JGJ61" s="653"/>
      <c r="JGS61" s="653"/>
      <c r="JGT61" s="653"/>
      <c r="JHC61" s="653"/>
      <c r="JHD61" s="653"/>
      <c r="JHM61" s="653"/>
      <c r="JHN61" s="653"/>
      <c r="JHW61" s="653"/>
      <c r="JHX61" s="653"/>
      <c r="JIG61" s="653"/>
      <c r="JIH61" s="653"/>
      <c r="JIQ61" s="653"/>
      <c r="JIR61" s="653"/>
      <c r="JJA61" s="653"/>
      <c r="JJB61" s="653"/>
      <c r="JJK61" s="653"/>
      <c r="JJL61" s="653"/>
      <c r="JJU61" s="653"/>
      <c r="JJV61" s="653"/>
      <c r="JKE61" s="653"/>
      <c r="JKF61" s="653"/>
      <c r="JKO61" s="653"/>
      <c r="JKP61" s="653"/>
      <c r="JKY61" s="653"/>
      <c r="JKZ61" s="653"/>
      <c r="JLI61" s="653"/>
      <c r="JLJ61" s="653"/>
      <c r="JLS61" s="653"/>
      <c r="JLT61" s="653"/>
      <c r="JMC61" s="653"/>
      <c r="JMD61" s="653"/>
      <c r="JMM61" s="653"/>
      <c r="JMN61" s="653"/>
      <c r="JMW61" s="653"/>
      <c r="JMX61" s="653"/>
      <c r="JNG61" s="653"/>
      <c r="JNH61" s="653"/>
      <c r="JNQ61" s="653"/>
      <c r="JNR61" s="653"/>
      <c r="JOA61" s="653"/>
      <c r="JOB61" s="653"/>
      <c r="JOK61" s="653"/>
      <c r="JOL61" s="653"/>
      <c r="JOU61" s="653"/>
      <c r="JOV61" s="653"/>
      <c r="JPE61" s="653"/>
      <c r="JPF61" s="653"/>
      <c r="JPO61" s="653"/>
      <c r="JPP61" s="653"/>
      <c r="JPY61" s="653"/>
      <c r="JPZ61" s="653"/>
      <c r="JQI61" s="653"/>
      <c r="JQJ61" s="653"/>
      <c r="JQS61" s="653"/>
      <c r="JQT61" s="653"/>
      <c r="JRC61" s="653"/>
      <c r="JRD61" s="653"/>
      <c r="JRM61" s="653"/>
      <c r="JRN61" s="653"/>
      <c r="JRW61" s="653"/>
      <c r="JRX61" s="653"/>
      <c r="JSG61" s="653"/>
      <c r="JSH61" s="653"/>
      <c r="JSQ61" s="653"/>
      <c r="JSR61" s="653"/>
      <c r="JTA61" s="653"/>
      <c r="JTB61" s="653"/>
      <c r="JTK61" s="653"/>
      <c r="JTL61" s="653"/>
      <c r="JTU61" s="653"/>
      <c r="JTV61" s="653"/>
      <c r="JUE61" s="653"/>
      <c r="JUF61" s="653"/>
      <c r="JUO61" s="653"/>
      <c r="JUP61" s="653"/>
      <c r="JUY61" s="653"/>
      <c r="JUZ61" s="653"/>
      <c r="JVI61" s="653"/>
      <c r="JVJ61" s="653"/>
      <c r="JVS61" s="653"/>
      <c r="JVT61" s="653"/>
      <c r="JWC61" s="653"/>
      <c r="JWD61" s="653"/>
      <c r="JWM61" s="653"/>
      <c r="JWN61" s="653"/>
      <c r="JWW61" s="653"/>
      <c r="JWX61" s="653"/>
      <c r="JXG61" s="653"/>
      <c r="JXH61" s="653"/>
      <c r="JXQ61" s="653"/>
      <c r="JXR61" s="653"/>
      <c r="JYA61" s="653"/>
      <c r="JYB61" s="653"/>
      <c r="JYK61" s="653"/>
      <c r="JYL61" s="653"/>
      <c r="JYU61" s="653"/>
      <c r="JYV61" s="653"/>
      <c r="JZE61" s="653"/>
      <c r="JZF61" s="653"/>
      <c r="JZO61" s="653"/>
      <c r="JZP61" s="653"/>
      <c r="JZY61" s="653"/>
      <c r="JZZ61" s="653"/>
      <c r="KAI61" s="653"/>
      <c r="KAJ61" s="653"/>
      <c r="KAS61" s="653"/>
      <c r="KAT61" s="653"/>
      <c r="KBC61" s="653"/>
      <c r="KBD61" s="653"/>
      <c r="KBM61" s="653"/>
      <c r="KBN61" s="653"/>
      <c r="KBW61" s="653"/>
      <c r="KBX61" s="653"/>
      <c r="KCG61" s="653"/>
      <c r="KCH61" s="653"/>
      <c r="KCQ61" s="653"/>
      <c r="KCR61" s="653"/>
      <c r="KDA61" s="653"/>
      <c r="KDB61" s="653"/>
      <c r="KDK61" s="653"/>
      <c r="KDL61" s="653"/>
      <c r="KDU61" s="653"/>
      <c r="KDV61" s="653"/>
      <c r="KEE61" s="653"/>
      <c r="KEF61" s="653"/>
      <c r="KEO61" s="653"/>
      <c r="KEP61" s="653"/>
      <c r="KEY61" s="653"/>
      <c r="KEZ61" s="653"/>
      <c r="KFI61" s="653"/>
      <c r="KFJ61" s="653"/>
      <c r="KFS61" s="653"/>
      <c r="KFT61" s="653"/>
      <c r="KGC61" s="653"/>
      <c r="KGD61" s="653"/>
      <c r="KGM61" s="653"/>
      <c r="KGN61" s="653"/>
      <c r="KGW61" s="653"/>
      <c r="KGX61" s="653"/>
      <c r="KHG61" s="653"/>
      <c r="KHH61" s="653"/>
      <c r="KHQ61" s="653"/>
      <c r="KHR61" s="653"/>
      <c r="KIA61" s="653"/>
      <c r="KIB61" s="653"/>
      <c r="KIK61" s="653"/>
      <c r="KIL61" s="653"/>
      <c r="KIU61" s="653"/>
      <c r="KIV61" s="653"/>
      <c r="KJE61" s="653"/>
      <c r="KJF61" s="653"/>
      <c r="KJO61" s="653"/>
      <c r="KJP61" s="653"/>
      <c r="KJY61" s="653"/>
      <c r="KJZ61" s="653"/>
      <c r="KKI61" s="653"/>
      <c r="KKJ61" s="653"/>
      <c r="KKS61" s="653"/>
      <c r="KKT61" s="653"/>
      <c r="KLC61" s="653"/>
      <c r="KLD61" s="653"/>
      <c r="KLM61" s="653"/>
      <c r="KLN61" s="653"/>
      <c r="KLW61" s="653"/>
      <c r="KLX61" s="653"/>
      <c r="KMG61" s="653"/>
      <c r="KMH61" s="653"/>
      <c r="KMQ61" s="653"/>
      <c r="KMR61" s="653"/>
      <c r="KNA61" s="653"/>
      <c r="KNB61" s="653"/>
      <c r="KNK61" s="653"/>
      <c r="KNL61" s="653"/>
      <c r="KNU61" s="653"/>
      <c r="KNV61" s="653"/>
      <c r="KOE61" s="653"/>
      <c r="KOF61" s="653"/>
      <c r="KOO61" s="653"/>
      <c r="KOP61" s="653"/>
      <c r="KOY61" s="653"/>
      <c r="KOZ61" s="653"/>
      <c r="KPI61" s="653"/>
      <c r="KPJ61" s="653"/>
      <c r="KPS61" s="653"/>
      <c r="KPT61" s="653"/>
      <c r="KQC61" s="653"/>
      <c r="KQD61" s="653"/>
      <c r="KQM61" s="653"/>
      <c r="KQN61" s="653"/>
      <c r="KQW61" s="653"/>
      <c r="KQX61" s="653"/>
      <c r="KRG61" s="653"/>
      <c r="KRH61" s="653"/>
      <c r="KRQ61" s="653"/>
      <c r="KRR61" s="653"/>
      <c r="KSA61" s="653"/>
      <c r="KSB61" s="653"/>
      <c r="KSK61" s="653"/>
      <c r="KSL61" s="653"/>
      <c r="KSU61" s="653"/>
      <c r="KSV61" s="653"/>
      <c r="KTE61" s="653"/>
      <c r="KTF61" s="653"/>
      <c r="KTO61" s="653"/>
      <c r="KTP61" s="653"/>
      <c r="KTY61" s="653"/>
      <c r="KTZ61" s="653"/>
      <c r="KUI61" s="653"/>
      <c r="KUJ61" s="653"/>
      <c r="KUS61" s="653"/>
      <c r="KUT61" s="653"/>
      <c r="KVC61" s="653"/>
      <c r="KVD61" s="653"/>
      <c r="KVM61" s="653"/>
      <c r="KVN61" s="653"/>
      <c r="KVW61" s="653"/>
      <c r="KVX61" s="653"/>
      <c r="KWG61" s="653"/>
      <c r="KWH61" s="653"/>
      <c r="KWQ61" s="653"/>
      <c r="KWR61" s="653"/>
      <c r="KXA61" s="653"/>
      <c r="KXB61" s="653"/>
      <c r="KXK61" s="653"/>
      <c r="KXL61" s="653"/>
      <c r="KXU61" s="653"/>
      <c r="KXV61" s="653"/>
      <c r="KYE61" s="653"/>
      <c r="KYF61" s="653"/>
      <c r="KYO61" s="653"/>
      <c r="KYP61" s="653"/>
      <c r="KYY61" s="653"/>
      <c r="KYZ61" s="653"/>
      <c r="KZI61" s="653"/>
      <c r="KZJ61" s="653"/>
      <c r="KZS61" s="653"/>
      <c r="KZT61" s="653"/>
      <c r="LAC61" s="653"/>
      <c r="LAD61" s="653"/>
      <c r="LAM61" s="653"/>
      <c r="LAN61" s="653"/>
      <c r="LAW61" s="653"/>
      <c r="LAX61" s="653"/>
      <c r="LBG61" s="653"/>
      <c r="LBH61" s="653"/>
      <c r="LBQ61" s="653"/>
      <c r="LBR61" s="653"/>
      <c r="LCA61" s="653"/>
      <c r="LCB61" s="653"/>
      <c r="LCK61" s="653"/>
      <c r="LCL61" s="653"/>
      <c r="LCU61" s="653"/>
      <c r="LCV61" s="653"/>
      <c r="LDE61" s="653"/>
      <c r="LDF61" s="653"/>
      <c r="LDO61" s="653"/>
      <c r="LDP61" s="653"/>
      <c r="LDY61" s="653"/>
      <c r="LDZ61" s="653"/>
      <c r="LEI61" s="653"/>
      <c r="LEJ61" s="653"/>
      <c r="LES61" s="653"/>
      <c r="LET61" s="653"/>
      <c r="LFC61" s="653"/>
      <c r="LFD61" s="653"/>
      <c r="LFM61" s="653"/>
      <c r="LFN61" s="653"/>
      <c r="LFW61" s="653"/>
      <c r="LFX61" s="653"/>
      <c r="LGG61" s="653"/>
      <c r="LGH61" s="653"/>
      <c r="LGQ61" s="653"/>
      <c r="LGR61" s="653"/>
      <c r="LHA61" s="653"/>
      <c r="LHB61" s="653"/>
      <c r="LHK61" s="653"/>
      <c r="LHL61" s="653"/>
      <c r="LHU61" s="653"/>
      <c r="LHV61" s="653"/>
      <c r="LIE61" s="653"/>
      <c r="LIF61" s="653"/>
      <c r="LIO61" s="653"/>
      <c r="LIP61" s="653"/>
      <c r="LIY61" s="653"/>
      <c r="LIZ61" s="653"/>
      <c r="LJI61" s="653"/>
      <c r="LJJ61" s="653"/>
      <c r="LJS61" s="653"/>
      <c r="LJT61" s="653"/>
      <c r="LKC61" s="653"/>
      <c r="LKD61" s="653"/>
      <c r="LKM61" s="653"/>
      <c r="LKN61" s="653"/>
      <c r="LKW61" s="653"/>
      <c r="LKX61" s="653"/>
      <c r="LLG61" s="653"/>
      <c r="LLH61" s="653"/>
      <c r="LLQ61" s="653"/>
      <c r="LLR61" s="653"/>
      <c r="LMA61" s="653"/>
      <c r="LMB61" s="653"/>
      <c r="LMK61" s="653"/>
      <c r="LML61" s="653"/>
      <c r="LMU61" s="653"/>
      <c r="LMV61" s="653"/>
      <c r="LNE61" s="653"/>
      <c r="LNF61" s="653"/>
      <c r="LNO61" s="653"/>
      <c r="LNP61" s="653"/>
      <c r="LNY61" s="653"/>
      <c r="LNZ61" s="653"/>
      <c r="LOI61" s="653"/>
      <c r="LOJ61" s="653"/>
      <c r="LOS61" s="653"/>
      <c r="LOT61" s="653"/>
      <c r="LPC61" s="653"/>
      <c r="LPD61" s="653"/>
      <c r="LPM61" s="653"/>
      <c r="LPN61" s="653"/>
      <c r="LPW61" s="653"/>
      <c r="LPX61" s="653"/>
      <c r="LQG61" s="653"/>
      <c r="LQH61" s="653"/>
      <c r="LQQ61" s="653"/>
      <c r="LQR61" s="653"/>
      <c r="LRA61" s="653"/>
      <c r="LRB61" s="653"/>
      <c r="LRK61" s="653"/>
      <c r="LRL61" s="653"/>
      <c r="LRU61" s="653"/>
      <c r="LRV61" s="653"/>
      <c r="LSE61" s="653"/>
      <c r="LSF61" s="653"/>
      <c r="LSO61" s="653"/>
      <c r="LSP61" s="653"/>
      <c r="LSY61" s="653"/>
      <c r="LSZ61" s="653"/>
      <c r="LTI61" s="653"/>
      <c r="LTJ61" s="653"/>
      <c r="LTS61" s="653"/>
      <c r="LTT61" s="653"/>
      <c r="LUC61" s="653"/>
      <c r="LUD61" s="653"/>
      <c r="LUM61" s="653"/>
      <c r="LUN61" s="653"/>
      <c r="LUW61" s="653"/>
      <c r="LUX61" s="653"/>
      <c r="LVG61" s="653"/>
      <c r="LVH61" s="653"/>
      <c r="LVQ61" s="653"/>
      <c r="LVR61" s="653"/>
      <c r="LWA61" s="653"/>
      <c r="LWB61" s="653"/>
      <c r="LWK61" s="653"/>
      <c r="LWL61" s="653"/>
      <c r="LWU61" s="653"/>
      <c r="LWV61" s="653"/>
      <c r="LXE61" s="653"/>
      <c r="LXF61" s="653"/>
      <c r="LXO61" s="653"/>
      <c r="LXP61" s="653"/>
      <c r="LXY61" s="653"/>
      <c r="LXZ61" s="653"/>
      <c r="LYI61" s="653"/>
      <c r="LYJ61" s="653"/>
      <c r="LYS61" s="653"/>
      <c r="LYT61" s="653"/>
      <c r="LZC61" s="653"/>
      <c r="LZD61" s="653"/>
      <c r="LZM61" s="653"/>
      <c r="LZN61" s="653"/>
      <c r="LZW61" s="653"/>
      <c r="LZX61" s="653"/>
      <c r="MAG61" s="653"/>
      <c r="MAH61" s="653"/>
      <c r="MAQ61" s="653"/>
      <c r="MAR61" s="653"/>
      <c r="MBA61" s="653"/>
      <c r="MBB61" s="653"/>
      <c r="MBK61" s="653"/>
      <c r="MBL61" s="653"/>
      <c r="MBU61" s="653"/>
      <c r="MBV61" s="653"/>
      <c r="MCE61" s="653"/>
      <c r="MCF61" s="653"/>
      <c r="MCO61" s="653"/>
      <c r="MCP61" s="653"/>
      <c r="MCY61" s="653"/>
      <c r="MCZ61" s="653"/>
      <c r="MDI61" s="653"/>
      <c r="MDJ61" s="653"/>
      <c r="MDS61" s="653"/>
      <c r="MDT61" s="653"/>
      <c r="MEC61" s="653"/>
      <c r="MED61" s="653"/>
      <c r="MEM61" s="653"/>
      <c r="MEN61" s="653"/>
      <c r="MEW61" s="653"/>
      <c r="MEX61" s="653"/>
      <c r="MFG61" s="653"/>
      <c r="MFH61" s="653"/>
      <c r="MFQ61" s="653"/>
      <c r="MFR61" s="653"/>
      <c r="MGA61" s="653"/>
      <c r="MGB61" s="653"/>
      <c r="MGK61" s="653"/>
      <c r="MGL61" s="653"/>
      <c r="MGU61" s="653"/>
      <c r="MGV61" s="653"/>
      <c r="MHE61" s="653"/>
      <c r="MHF61" s="653"/>
      <c r="MHO61" s="653"/>
      <c r="MHP61" s="653"/>
      <c r="MHY61" s="653"/>
      <c r="MHZ61" s="653"/>
      <c r="MII61" s="653"/>
      <c r="MIJ61" s="653"/>
      <c r="MIS61" s="653"/>
      <c r="MIT61" s="653"/>
      <c r="MJC61" s="653"/>
      <c r="MJD61" s="653"/>
      <c r="MJM61" s="653"/>
      <c r="MJN61" s="653"/>
      <c r="MJW61" s="653"/>
      <c r="MJX61" s="653"/>
      <c r="MKG61" s="653"/>
      <c r="MKH61" s="653"/>
      <c r="MKQ61" s="653"/>
      <c r="MKR61" s="653"/>
      <c r="MLA61" s="653"/>
      <c r="MLB61" s="653"/>
      <c r="MLK61" s="653"/>
      <c r="MLL61" s="653"/>
      <c r="MLU61" s="653"/>
      <c r="MLV61" s="653"/>
      <c r="MME61" s="653"/>
      <c r="MMF61" s="653"/>
      <c r="MMO61" s="653"/>
      <c r="MMP61" s="653"/>
      <c r="MMY61" s="653"/>
      <c r="MMZ61" s="653"/>
      <c r="MNI61" s="653"/>
      <c r="MNJ61" s="653"/>
      <c r="MNS61" s="653"/>
      <c r="MNT61" s="653"/>
      <c r="MOC61" s="653"/>
      <c r="MOD61" s="653"/>
      <c r="MOM61" s="653"/>
      <c r="MON61" s="653"/>
      <c r="MOW61" s="653"/>
      <c r="MOX61" s="653"/>
      <c r="MPG61" s="653"/>
      <c r="MPH61" s="653"/>
      <c r="MPQ61" s="653"/>
      <c r="MPR61" s="653"/>
      <c r="MQA61" s="653"/>
      <c r="MQB61" s="653"/>
      <c r="MQK61" s="653"/>
      <c r="MQL61" s="653"/>
      <c r="MQU61" s="653"/>
      <c r="MQV61" s="653"/>
      <c r="MRE61" s="653"/>
      <c r="MRF61" s="653"/>
      <c r="MRO61" s="653"/>
      <c r="MRP61" s="653"/>
      <c r="MRY61" s="653"/>
      <c r="MRZ61" s="653"/>
      <c r="MSI61" s="653"/>
      <c r="MSJ61" s="653"/>
      <c r="MSS61" s="653"/>
      <c r="MST61" s="653"/>
      <c r="MTC61" s="653"/>
      <c r="MTD61" s="653"/>
      <c r="MTM61" s="653"/>
      <c r="MTN61" s="653"/>
      <c r="MTW61" s="653"/>
      <c r="MTX61" s="653"/>
      <c r="MUG61" s="653"/>
      <c r="MUH61" s="653"/>
      <c r="MUQ61" s="653"/>
      <c r="MUR61" s="653"/>
      <c r="MVA61" s="653"/>
      <c r="MVB61" s="653"/>
      <c r="MVK61" s="653"/>
      <c r="MVL61" s="653"/>
      <c r="MVU61" s="653"/>
      <c r="MVV61" s="653"/>
      <c r="MWE61" s="653"/>
      <c r="MWF61" s="653"/>
      <c r="MWO61" s="653"/>
      <c r="MWP61" s="653"/>
      <c r="MWY61" s="653"/>
      <c r="MWZ61" s="653"/>
      <c r="MXI61" s="653"/>
      <c r="MXJ61" s="653"/>
      <c r="MXS61" s="653"/>
      <c r="MXT61" s="653"/>
      <c r="MYC61" s="653"/>
      <c r="MYD61" s="653"/>
      <c r="MYM61" s="653"/>
      <c r="MYN61" s="653"/>
      <c r="MYW61" s="653"/>
      <c r="MYX61" s="653"/>
      <c r="MZG61" s="653"/>
      <c r="MZH61" s="653"/>
      <c r="MZQ61" s="653"/>
      <c r="MZR61" s="653"/>
      <c r="NAA61" s="653"/>
      <c r="NAB61" s="653"/>
      <c r="NAK61" s="653"/>
      <c r="NAL61" s="653"/>
      <c r="NAU61" s="653"/>
      <c r="NAV61" s="653"/>
      <c r="NBE61" s="653"/>
      <c r="NBF61" s="653"/>
      <c r="NBO61" s="653"/>
      <c r="NBP61" s="653"/>
      <c r="NBY61" s="653"/>
      <c r="NBZ61" s="653"/>
      <c r="NCI61" s="653"/>
      <c r="NCJ61" s="653"/>
      <c r="NCS61" s="653"/>
      <c r="NCT61" s="653"/>
      <c r="NDC61" s="653"/>
      <c r="NDD61" s="653"/>
      <c r="NDM61" s="653"/>
      <c r="NDN61" s="653"/>
      <c r="NDW61" s="653"/>
      <c r="NDX61" s="653"/>
      <c r="NEG61" s="653"/>
      <c r="NEH61" s="653"/>
      <c r="NEQ61" s="653"/>
      <c r="NER61" s="653"/>
      <c r="NFA61" s="653"/>
      <c r="NFB61" s="653"/>
      <c r="NFK61" s="653"/>
      <c r="NFL61" s="653"/>
      <c r="NFU61" s="653"/>
      <c r="NFV61" s="653"/>
      <c r="NGE61" s="653"/>
      <c r="NGF61" s="653"/>
      <c r="NGO61" s="653"/>
      <c r="NGP61" s="653"/>
      <c r="NGY61" s="653"/>
      <c r="NGZ61" s="653"/>
      <c r="NHI61" s="653"/>
      <c r="NHJ61" s="653"/>
      <c r="NHS61" s="653"/>
      <c r="NHT61" s="653"/>
      <c r="NIC61" s="653"/>
      <c r="NID61" s="653"/>
      <c r="NIM61" s="653"/>
      <c r="NIN61" s="653"/>
      <c r="NIW61" s="653"/>
      <c r="NIX61" s="653"/>
      <c r="NJG61" s="653"/>
      <c r="NJH61" s="653"/>
      <c r="NJQ61" s="653"/>
      <c r="NJR61" s="653"/>
      <c r="NKA61" s="653"/>
      <c r="NKB61" s="653"/>
      <c r="NKK61" s="653"/>
      <c r="NKL61" s="653"/>
      <c r="NKU61" s="653"/>
      <c r="NKV61" s="653"/>
      <c r="NLE61" s="653"/>
      <c r="NLF61" s="653"/>
      <c r="NLO61" s="653"/>
      <c r="NLP61" s="653"/>
      <c r="NLY61" s="653"/>
      <c r="NLZ61" s="653"/>
      <c r="NMI61" s="653"/>
      <c r="NMJ61" s="653"/>
      <c r="NMS61" s="653"/>
      <c r="NMT61" s="653"/>
      <c r="NNC61" s="653"/>
      <c r="NND61" s="653"/>
      <c r="NNM61" s="653"/>
      <c r="NNN61" s="653"/>
      <c r="NNW61" s="653"/>
      <c r="NNX61" s="653"/>
      <c r="NOG61" s="653"/>
      <c r="NOH61" s="653"/>
      <c r="NOQ61" s="653"/>
      <c r="NOR61" s="653"/>
      <c r="NPA61" s="653"/>
      <c r="NPB61" s="653"/>
      <c r="NPK61" s="653"/>
      <c r="NPL61" s="653"/>
      <c r="NPU61" s="653"/>
      <c r="NPV61" s="653"/>
      <c r="NQE61" s="653"/>
      <c r="NQF61" s="653"/>
      <c r="NQO61" s="653"/>
      <c r="NQP61" s="653"/>
      <c r="NQY61" s="653"/>
      <c r="NQZ61" s="653"/>
      <c r="NRI61" s="653"/>
      <c r="NRJ61" s="653"/>
      <c r="NRS61" s="653"/>
      <c r="NRT61" s="653"/>
      <c r="NSC61" s="653"/>
      <c r="NSD61" s="653"/>
      <c r="NSM61" s="653"/>
      <c r="NSN61" s="653"/>
      <c r="NSW61" s="653"/>
      <c r="NSX61" s="653"/>
      <c r="NTG61" s="653"/>
      <c r="NTH61" s="653"/>
      <c r="NTQ61" s="653"/>
      <c r="NTR61" s="653"/>
      <c r="NUA61" s="653"/>
      <c r="NUB61" s="653"/>
      <c r="NUK61" s="653"/>
      <c r="NUL61" s="653"/>
      <c r="NUU61" s="653"/>
      <c r="NUV61" s="653"/>
      <c r="NVE61" s="653"/>
      <c r="NVF61" s="653"/>
      <c r="NVO61" s="653"/>
      <c r="NVP61" s="653"/>
      <c r="NVY61" s="653"/>
      <c r="NVZ61" s="653"/>
      <c r="NWI61" s="653"/>
      <c r="NWJ61" s="653"/>
      <c r="NWS61" s="653"/>
      <c r="NWT61" s="653"/>
      <c r="NXC61" s="653"/>
      <c r="NXD61" s="653"/>
      <c r="NXM61" s="653"/>
      <c r="NXN61" s="653"/>
      <c r="NXW61" s="653"/>
      <c r="NXX61" s="653"/>
      <c r="NYG61" s="653"/>
      <c r="NYH61" s="653"/>
      <c r="NYQ61" s="653"/>
      <c r="NYR61" s="653"/>
      <c r="NZA61" s="653"/>
      <c r="NZB61" s="653"/>
      <c r="NZK61" s="653"/>
      <c r="NZL61" s="653"/>
      <c r="NZU61" s="653"/>
      <c r="NZV61" s="653"/>
      <c r="OAE61" s="653"/>
      <c r="OAF61" s="653"/>
      <c r="OAO61" s="653"/>
      <c r="OAP61" s="653"/>
      <c r="OAY61" s="653"/>
      <c r="OAZ61" s="653"/>
      <c r="OBI61" s="653"/>
      <c r="OBJ61" s="653"/>
      <c r="OBS61" s="653"/>
      <c r="OBT61" s="653"/>
      <c r="OCC61" s="653"/>
      <c r="OCD61" s="653"/>
      <c r="OCM61" s="653"/>
      <c r="OCN61" s="653"/>
      <c r="OCW61" s="653"/>
      <c r="OCX61" s="653"/>
      <c r="ODG61" s="653"/>
      <c r="ODH61" s="653"/>
      <c r="ODQ61" s="653"/>
      <c r="ODR61" s="653"/>
      <c r="OEA61" s="653"/>
      <c r="OEB61" s="653"/>
      <c r="OEK61" s="653"/>
      <c r="OEL61" s="653"/>
      <c r="OEU61" s="653"/>
      <c r="OEV61" s="653"/>
      <c r="OFE61" s="653"/>
      <c r="OFF61" s="653"/>
      <c r="OFO61" s="653"/>
      <c r="OFP61" s="653"/>
      <c r="OFY61" s="653"/>
      <c r="OFZ61" s="653"/>
      <c r="OGI61" s="653"/>
      <c r="OGJ61" s="653"/>
      <c r="OGS61" s="653"/>
      <c r="OGT61" s="653"/>
      <c r="OHC61" s="653"/>
      <c r="OHD61" s="653"/>
      <c r="OHM61" s="653"/>
      <c r="OHN61" s="653"/>
      <c r="OHW61" s="653"/>
      <c r="OHX61" s="653"/>
      <c r="OIG61" s="653"/>
      <c r="OIH61" s="653"/>
      <c r="OIQ61" s="653"/>
      <c r="OIR61" s="653"/>
      <c r="OJA61" s="653"/>
      <c r="OJB61" s="653"/>
      <c r="OJK61" s="653"/>
      <c r="OJL61" s="653"/>
      <c r="OJU61" s="653"/>
      <c r="OJV61" s="653"/>
      <c r="OKE61" s="653"/>
      <c r="OKF61" s="653"/>
      <c r="OKO61" s="653"/>
      <c r="OKP61" s="653"/>
      <c r="OKY61" s="653"/>
      <c r="OKZ61" s="653"/>
      <c r="OLI61" s="653"/>
      <c r="OLJ61" s="653"/>
      <c r="OLS61" s="653"/>
      <c r="OLT61" s="653"/>
      <c r="OMC61" s="653"/>
      <c r="OMD61" s="653"/>
      <c r="OMM61" s="653"/>
      <c r="OMN61" s="653"/>
      <c r="OMW61" s="653"/>
      <c r="OMX61" s="653"/>
      <c r="ONG61" s="653"/>
      <c r="ONH61" s="653"/>
      <c r="ONQ61" s="653"/>
      <c r="ONR61" s="653"/>
      <c r="OOA61" s="653"/>
      <c r="OOB61" s="653"/>
      <c r="OOK61" s="653"/>
      <c r="OOL61" s="653"/>
      <c r="OOU61" s="653"/>
      <c r="OOV61" s="653"/>
      <c r="OPE61" s="653"/>
      <c r="OPF61" s="653"/>
      <c r="OPO61" s="653"/>
      <c r="OPP61" s="653"/>
      <c r="OPY61" s="653"/>
      <c r="OPZ61" s="653"/>
      <c r="OQI61" s="653"/>
      <c r="OQJ61" s="653"/>
      <c r="OQS61" s="653"/>
      <c r="OQT61" s="653"/>
      <c r="ORC61" s="653"/>
      <c r="ORD61" s="653"/>
      <c r="ORM61" s="653"/>
      <c r="ORN61" s="653"/>
      <c r="ORW61" s="653"/>
      <c r="ORX61" s="653"/>
      <c r="OSG61" s="653"/>
      <c r="OSH61" s="653"/>
      <c r="OSQ61" s="653"/>
      <c r="OSR61" s="653"/>
      <c r="OTA61" s="653"/>
      <c r="OTB61" s="653"/>
      <c r="OTK61" s="653"/>
      <c r="OTL61" s="653"/>
      <c r="OTU61" s="653"/>
      <c r="OTV61" s="653"/>
      <c r="OUE61" s="653"/>
      <c r="OUF61" s="653"/>
      <c r="OUO61" s="653"/>
      <c r="OUP61" s="653"/>
      <c r="OUY61" s="653"/>
      <c r="OUZ61" s="653"/>
      <c r="OVI61" s="653"/>
      <c r="OVJ61" s="653"/>
      <c r="OVS61" s="653"/>
      <c r="OVT61" s="653"/>
      <c r="OWC61" s="653"/>
      <c r="OWD61" s="653"/>
      <c r="OWM61" s="653"/>
      <c r="OWN61" s="653"/>
      <c r="OWW61" s="653"/>
      <c r="OWX61" s="653"/>
      <c r="OXG61" s="653"/>
      <c r="OXH61" s="653"/>
      <c r="OXQ61" s="653"/>
      <c r="OXR61" s="653"/>
      <c r="OYA61" s="653"/>
      <c r="OYB61" s="653"/>
      <c r="OYK61" s="653"/>
      <c r="OYL61" s="653"/>
      <c r="OYU61" s="653"/>
      <c r="OYV61" s="653"/>
      <c r="OZE61" s="653"/>
      <c r="OZF61" s="653"/>
      <c r="OZO61" s="653"/>
      <c r="OZP61" s="653"/>
      <c r="OZY61" s="653"/>
      <c r="OZZ61" s="653"/>
      <c r="PAI61" s="653"/>
      <c r="PAJ61" s="653"/>
      <c r="PAS61" s="653"/>
      <c r="PAT61" s="653"/>
      <c r="PBC61" s="653"/>
      <c r="PBD61" s="653"/>
      <c r="PBM61" s="653"/>
      <c r="PBN61" s="653"/>
      <c r="PBW61" s="653"/>
      <c r="PBX61" s="653"/>
      <c r="PCG61" s="653"/>
      <c r="PCH61" s="653"/>
      <c r="PCQ61" s="653"/>
      <c r="PCR61" s="653"/>
      <c r="PDA61" s="653"/>
      <c r="PDB61" s="653"/>
      <c r="PDK61" s="653"/>
      <c r="PDL61" s="653"/>
      <c r="PDU61" s="653"/>
      <c r="PDV61" s="653"/>
      <c r="PEE61" s="653"/>
      <c r="PEF61" s="653"/>
      <c r="PEO61" s="653"/>
      <c r="PEP61" s="653"/>
      <c r="PEY61" s="653"/>
      <c r="PEZ61" s="653"/>
      <c r="PFI61" s="653"/>
      <c r="PFJ61" s="653"/>
      <c r="PFS61" s="653"/>
      <c r="PFT61" s="653"/>
      <c r="PGC61" s="653"/>
      <c r="PGD61" s="653"/>
      <c r="PGM61" s="653"/>
      <c r="PGN61" s="653"/>
      <c r="PGW61" s="653"/>
      <c r="PGX61" s="653"/>
      <c r="PHG61" s="653"/>
      <c r="PHH61" s="653"/>
      <c r="PHQ61" s="653"/>
      <c r="PHR61" s="653"/>
      <c r="PIA61" s="653"/>
      <c r="PIB61" s="653"/>
      <c r="PIK61" s="653"/>
      <c r="PIL61" s="653"/>
      <c r="PIU61" s="653"/>
      <c r="PIV61" s="653"/>
      <c r="PJE61" s="653"/>
      <c r="PJF61" s="653"/>
      <c r="PJO61" s="653"/>
      <c r="PJP61" s="653"/>
      <c r="PJY61" s="653"/>
      <c r="PJZ61" s="653"/>
      <c r="PKI61" s="653"/>
      <c r="PKJ61" s="653"/>
      <c r="PKS61" s="653"/>
      <c r="PKT61" s="653"/>
      <c r="PLC61" s="653"/>
      <c r="PLD61" s="653"/>
      <c r="PLM61" s="653"/>
      <c r="PLN61" s="653"/>
      <c r="PLW61" s="653"/>
      <c r="PLX61" s="653"/>
      <c r="PMG61" s="653"/>
      <c r="PMH61" s="653"/>
      <c r="PMQ61" s="653"/>
      <c r="PMR61" s="653"/>
      <c r="PNA61" s="653"/>
      <c r="PNB61" s="653"/>
      <c r="PNK61" s="653"/>
      <c r="PNL61" s="653"/>
      <c r="PNU61" s="653"/>
      <c r="PNV61" s="653"/>
      <c r="POE61" s="653"/>
      <c r="POF61" s="653"/>
      <c r="POO61" s="653"/>
      <c r="POP61" s="653"/>
      <c r="POY61" s="653"/>
      <c r="POZ61" s="653"/>
      <c r="PPI61" s="653"/>
      <c r="PPJ61" s="653"/>
      <c r="PPS61" s="653"/>
      <c r="PPT61" s="653"/>
      <c r="PQC61" s="653"/>
      <c r="PQD61" s="653"/>
      <c r="PQM61" s="653"/>
      <c r="PQN61" s="653"/>
      <c r="PQW61" s="653"/>
      <c r="PQX61" s="653"/>
      <c r="PRG61" s="653"/>
      <c r="PRH61" s="653"/>
      <c r="PRQ61" s="653"/>
      <c r="PRR61" s="653"/>
      <c r="PSA61" s="653"/>
      <c r="PSB61" s="653"/>
      <c r="PSK61" s="653"/>
      <c r="PSL61" s="653"/>
      <c r="PSU61" s="653"/>
      <c r="PSV61" s="653"/>
      <c r="PTE61" s="653"/>
      <c r="PTF61" s="653"/>
      <c r="PTO61" s="653"/>
      <c r="PTP61" s="653"/>
      <c r="PTY61" s="653"/>
      <c r="PTZ61" s="653"/>
      <c r="PUI61" s="653"/>
      <c r="PUJ61" s="653"/>
      <c r="PUS61" s="653"/>
      <c r="PUT61" s="653"/>
      <c r="PVC61" s="653"/>
      <c r="PVD61" s="653"/>
      <c r="PVM61" s="653"/>
      <c r="PVN61" s="653"/>
      <c r="PVW61" s="653"/>
      <c r="PVX61" s="653"/>
      <c r="PWG61" s="653"/>
      <c r="PWH61" s="653"/>
      <c r="PWQ61" s="653"/>
      <c r="PWR61" s="653"/>
      <c r="PXA61" s="653"/>
      <c r="PXB61" s="653"/>
      <c r="PXK61" s="653"/>
      <c r="PXL61" s="653"/>
      <c r="PXU61" s="653"/>
      <c r="PXV61" s="653"/>
      <c r="PYE61" s="653"/>
      <c r="PYF61" s="653"/>
      <c r="PYO61" s="653"/>
      <c r="PYP61" s="653"/>
      <c r="PYY61" s="653"/>
      <c r="PYZ61" s="653"/>
      <c r="PZI61" s="653"/>
      <c r="PZJ61" s="653"/>
      <c r="PZS61" s="653"/>
      <c r="PZT61" s="653"/>
      <c r="QAC61" s="653"/>
      <c r="QAD61" s="653"/>
      <c r="QAM61" s="653"/>
      <c r="QAN61" s="653"/>
      <c r="QAW61" s="653"/>
      <c r="QAX61" s="653"/>
      <c r="QBG61" s="653"/>
      <c r="QBH61" s="653"/>
      <c r="QBQ61" s="653"/>
      <c r="QBR61" s="653"/>
      <c r="QCA61" s="653"/>
      <c r="QCB61" s="653"/>
      <c r="QCK61" s="653"/>
      <c r="QCL61" s="653"/>
      <c r="QCU61" s="653"/>
      <c r="QCV61" s="653"/>
      <c r="QDE61" s="653"/>
      <c r="QDF61" s="653"/>
      <c r="QDO61" s="653"/>
      <c r="QDP61" s="653"/>
      <c r="QDY61" s="653"/>
      <c r="QDZ61" s="653"/>
      <c r="QEI61" s="653"/>
      <c r="QEJ61" s="653"/>
      <c r="QES61" s="653"/>
      <c r="QET61" s="653"/>
      <c r="QFC61" s="653"/>
      <c r="QFD61" s="653"/>
      <c r="QFM61" s="653"/>
      <c r="QFN61" s="653"/>
      <c r="QFW61" s="653"/>
      <c r="QFX61" s="653"/>
      <c r="QGG61" s="653"/>
      <c r="QGH61" s="653"/>
      <c r="QGQ61" s="653"/>
      <c r="QGR61" s="653"/>
      <c r="QHA61" s="653"/>
      <c r="QHB61" s="653"/>
      <c r="QHK61" s="653"/>
      <c r="QHL61" s="653"/>
      <c r="QHU61" s="653"/>
      <c r="QHV61" s="653"/>
      <c r="QIE61" s="653"/>
      <c r="QIF61" s="653"/>
      <c r="QIO61" s="653"/>
      <c r="QIP61" s="653"/>
      <c r="QIY61" s="653"/>
      <c r="QIZ61" s="653"/>
      <c r="QJI61" s="653"/>
      <c r="QJJ61" s="653"/>
      <c r="QJS61" s="653"/>
      <c r="QJT61" s="653"/>
      <c r="QKC61" s="653"/>
      <c r="QKD61" s="653"/>
      <c r="QKM61" s="653"/>
      <c r="QKN61" s="653"/>
      <c r="QKW61" s="653"/>
      <c r="QKX61" s="653"/>
      <c r="QLG61" s="653"/>
      <c r="QLH61" s="653"/>
      <c r="QLQ61" s="653"/>
      <c r="QLR61" s="653"/>
      <c r="QMA61" s="653"/>
      <c r="QMB61" s="653"/>
      <c r="QMK61" s="653"/>
      <c r="QML61" s="653"/>
      <c r="QMU61" s="653"/>
      <c r="QMV61" s="653"/>
      <c r="QNE61" s="653"/>
      <c r="QNF61" s="653"/>
      <c r="QNO61" s="653"/>
      <c r="QNP61" s="653"/>
      <c r="QNY61" s="653"/>
      <c r="QNZ61" s="653"/>
      <c r="QOI61" s="653"/>
      <c r="QOJ61" s="653"/>
      <c r="QOS61" s="653"/>
      <c r="QOT61" s="653"/>
      <c r="QPC61" s="653"/>
      <c r="QPD61" s="653"/>
      <c r="QPM61" s="653"/>
      <c r="QPN61" s="653"/>
      <c r="QPW61" s="653"/>
      <c r="QPX61" s="653"/>
      <c r="QQG61" s="653"/>
      <c r="QQH61" s="653"/>
      <c r="QQQ61" s="653"/>
      <c r="QQR61" s="653"/>
      <c r="QRA61" s="653"/>
      <c r="QRB61" s="653"/>
      <c r="QRK61" s="653"/>
      <c r="QRL61" s="653"/>
      <c r="QRU61" s="653"/>
      <c r="QRV61" s="653"/>
      <c r="QSE61" s="653"/>
      <c r="QSF61" s="653"/>
      <c r="QSO61" s="653"/>
      <c r="QSP61" s="653"/>
      <c r="QSY61" s="653"/>
      <c r="QSZ61" s="653"/>
      <c r="QTI61" s="653"/>
      <c r="QTJ61" s="653"/>
      <c r="QTS61" s="653"/>
      <c r="QTT61" s="653"/>
      <c r="QUC61" s="653"/>
      <c r="QUD61" s="653"/>
      <c r="QUM61" s="653"/>
      <c r="QUN61" s="653"/>
      <c r="QUW61" s="653"/>
      <c r="QUX61" s="653"/>
      <c r="QVG61" s="653"/>
      <c r="QVH61" s="653"/>
      <c r="QVQ61" s="653"/>
      <c r="QVR61" s="653"/>
      <c r="QWA61" s="653"/>
      <c r="QWB61" s="653"/>
      <c r="QWK61" s="653"/>
      <c r="QWL61" s="653"/>
      <c r="QWU61" s="653"/>
      <c r="QWV61" s="653"/>
      <c r="QXE61" s="653"/>
      <c r="QXF61" s="653"/>
      <c r="QXO61" s="653"/>
      <c r="QXP61" s="653"/>
      <c r="QXY61" s="653"/>
      <c r="QXZ61" s="653"/>
      <c r="QYI61" s="653"/>
      <c r="QYJ61" s="653"/>
      <c r="QYS61" s="653"/>
      <c r="QYT61" s="653"/>
      <c r="QZC61" s="653"/>
      <c r="QZD61" s="653"/>
      <c r="QZM61" s="653"/>
      <c r="QZN61" s="653"/>
      <c r="QZW61" s="653"/>
      <c r="QZX61" s="653"/>
      <c r="RAG61" s="653"/>
      <c r="RAH61" s="653"/>
      <c r="RAQ61" s="653"/>
      <c r="RAR61" s="653"/>
      <c r="RBA61" s="653"/>
      <c r="RBB61" s="653"/>
      <c r="RBK61" s="653"/>
      <c r="RBL61" s="653"/>
      <c r="RBU61" s="653"/>
      <c r="RBV61" s="653"/>
      <c r="RCE61" s="653"/>
      <c r="RCF61" s="653"/>
      <c r="RCO61" s="653"/>
      <c r="RCP61" s="653"/>
      <c r="RCY61" s="653"/>
      <c r="RCZ61" s="653"/>
      <c r="RDI61" s="653"/>
      <c r="RDJ61" s="653"/>
      <c r="RDS61" s="653"/>
      <c r="RDT61" s="653"/>
      <c r="REC61" s="653"/>
      <c r="RED61" s="653"/>
      <c r="REM61" s="653"/>
      <c r="REN61" s="653"/>
      <c r="REW61" s="653"/>
      <c r="REX61" s="653"/>
      <c r="RFG61" s="653"/>
      <c r="RFH61" s="653"/>
      <c r="RFQ61" s="653"/>
      <c r="RFR61" s="653"/>
      <c r="RGA61" s="653"/>
      <c r="RGB61" s="653"/>
      <c r="RGK61" s="653"/>
      <c r="RGL61" s="653"/>
      <c r="RGU61" s="653"/>
      <c r="RGV61" s="653"/>
      <c r="RHE61" s="653"/>
      <c r="RHF61" s="653"/>
      <c r="RHO61" s="653"/>
      <c r="RHP61" s="653"/>
      <c r="RHY61" s="653"/>
      <c r="RHZ61" s="653"/>
      <c r="RII61" s="653"/>
      <c r="RIJ61" s="653"/>
      <c r="RIS61" s="653"/>
      <c r="RIT61" s="653"/>
      <c r="RJC61" s="653"/>
      <c r="RJD61" s="653"/>
      <c r="RJM61" s="653"/>
      <c r="RJN61" s="653"/>
      <c r="RJW61" s="653"/>
      <c r="RJX61" s="653"/>
      <c r="RKG61" s="653"/>
      <c r="RKH61" s="653"/>
      <c r="RKQ61" s="653"/>
      <c r="RKR61" s="653"/>
      <c r="RLA61" s="653"/>
      <c r="RLB61" s="653"/>
      <c r="RLK61" s="653"/>
      <c r="RLL61" s="653"/>
      <c r="RLU61" s="653"/>
      <c r="RLV61" s="653"/>
      <c r="RME61" s="653"/>
      <c r="RMF61" s="653"/>
      <c r="RMO61" s="653"/>
      <c r="RMP61" s="653"/>
      <c r="RMY61" s="653"/>
      <c r="RMZ61" s="653"/>
      <c r="RNI61" s="653"/>
      <c r="RNJ61" s="653"/>
      <c r="RNS61" s="653"/>
      <c r="RNT61" s="653"/>
      <c r="ROC61" s="653"/>
      <c r="ROD61" s="653"/>
      <c r="ROM61" s="653"/>
      <c r="RON61" s="653"/>
      <c r="ROW61" s="653"/>
      <c r="ROX61" s="653"/>
      <c r="RPG61" s="653"/>
      <c r="RPH61" s="653"/>
      <c r="RPQ61" s="653"/>
      <c r="RPR61" s="653"/>
      <c r="RQA61" s="653"/>
      <c r="RQB61" s="653"/>
      <c r="RQK61" s="653"/>
      <c r="RQL61" s="653"/>
      <c r="RQU61" s="653"/>
      <c r="RQV61" s="653"/>
      <c r="RRE61" s="653"/>
      <c r="RRF61" s="653"/>
      <c r="RRO61" s="653"/>
      <c r="RRP61" s="653"/>
      <c r="RRY61" s="653"/>
      <c r="RRZ61" s="653"/>
      <c r="RSI61" s="653"/>
      <c r="RSJ61" s="653"/>
      <c r="RSS61" s="653"/>
      <c r="RST61" s="653"/>
      <c r="RTC61" s="653"/>
      <c r="RTD61" s="653"/>
      <c r="RTM61" s="653"/>
      <c r="RTN61" s="653"/>
      <c r="RTW61" s="653"/>
      <c r="RTX61" s="653"/>
      <c r="RUG61" s="653"/>
      <c r="RUH61" s="653"/>
      <c r="RUQ61" s="653"/>
      <c r="RUR61" s="653"/>
      <c r="RVA61" s="653"/>
      <c r="RVB61" s="653"/>
      <c r="RVK61" s="653"/>
      <c r="RVL61" s="653"/>
      <c r="RVU61" s="653"/>
      <c r="RVV61" s="653"/>
      <c r="RWE61" s="653"/>
      <c r="RWF61" s="653"/>
      <c r="RWO61" s="653"/>
      <c r="RWP61" s="653"/>
      <c r="RWY61" s="653"/>
      <c r="RWZ61" s="653"/>
      <c r="RXI61" s="653"/>
      <c r="RXJ61" s="653"/>
      <c r="RXS61" s="653"/>
      <c r="RXT61" s="653"/>
      <c r="RYC61" s="653"/>
      <c r="RYD61" s="653"/>
      <c r="RYM61" s="653"/>
      <c r="RYN61" s="653"/>
      <c r="RYW61" s="653"/>
      <c r="RYX61" s="653"/>
      <c r="RZG61" s="653"/>
      <c r="RZH61" s="653"/>
      <c r="RZQ61" s="653"/>
      <c r="RZR61" s="653"/>
      <c r="SAA61" s="653"/>
      <c r="SAB61" s="653"/>
      <c r="SAK61" s="653"/>
      <c r="SAL61" s="653"/>
      <c r="SAU61" s="653"/>
      <c r="SAV61" s="653"/>
      <c r="SBE61" s="653"/>
      <c r="SBF61" s="653"/>
      <c r="SBO61" s="653"/>
      <c r="SBP61" s="653"/>
      <c r="SBY61" s="653"/>
      <c r="SBZ61" s="653"/>
      <c r="SCI61" s="653"/>
      <c r="SCJ61" s="653"/>
      <c r="SCS61" s="653"/>
      <c r="SCT61" s="653"/>
      <c r="SDC61" s="653"/>
      <c r="SDD61" s="653"/>
      <c r="SDM61" s="653"/>
      <c r="SDN61" s="653"/>
      <c r="SDW61" s="653"/>
      <c r="SDX61" s="653"/>
      <c r="SEG61" s="653"/>
      <c r="SEH61" s="653"/>
      <c r="SEQ61" s="653"/>
      <c r="SER61" s="653"/>
      <c r="SFA61" s="653"/>
      <c r="SFB61" s="653"/>
      <c r="SFK61" s="653"/>
      <c r="SFL61" s="653"/>
      <c r="SFU61" s="653"/>
      <c r="SFV61" s="653"/>
      <c r="SGE61" s="653"/>
      <c r="SGF61" s="653"/>
      <c r="SGO61" s="653"/>
      <c r="SGP61" s="653"/>
      <c r="SGY61" s="653"/>
      <c r="SGZ61" s="653"/>
      <c r="SHI61" s="653"/>
      <c r="SHJ61" s="653"/>
      <c r="SHS61" s="653"/>
      <c r="SHT61" s="653"/>
      <c r="SIC61" s="653"/>
      <c r="SID61" s="653"/>
      <c r="SIM61" s="653"/>
      <c r="SIN61" s="653"/>
      <c r="SIW61" s="653"/>
      <c r="SIX61" s="653"/>
      <c r="SJG61" s="653"/>
      <c r="SJH61" s="653"/>
      <c r="SJQ61" s="653"/>
      <c r="SJR61" s="653"/>
      <c r="SKA61" s="653"/>
      <c r="SKB61" s="653"/>
      <c r="SKK61" s="653"/>
      <c r="SKL61" s="653"/>
      <c r="SKU61" s="653"/>
      <c r="SKV61" s="653"/>
      <c r="SLE61" s="653"/>
      <c r="SLF61" s="653"/>
      <c r="SLO61" s="653"/>
      <c r="SLP61" s="653"/>
      <c r="SLY61" s="653"/>
      <c r="SLZ61" s="653"/>
      <c r="SMI61" s="653"/>
      <c r="SMJ61" s="653"/>
      <c r="SMS61" s="653"/>
      <c r="SMT61" s="653"/>
      <c r="SNC61" s="653"/>
      <c r="SND61" s="653"/>
      <c r="SNM61" s="653"/>
      <c r="SNN61" s="653"/>
      <c r="SNW61" s="653"/>
      <c r="SNX61" s="653"/>
      <c r="SOG61" s="653"/>
      <c r="SOH61" s="653"/>
      <c r="SOQ61" s="653"/>
      <c r="SOR61" s="653"/>
      <c r="SPA61" s="653"/>
      <c r="SPB61" s="653"/>
      <c r="SPK61" s="653"/>
      <c r="SPL61" s="653"/>
      <c r="SPU61" s="653"/>
      <c r="SPV61" s="653"/>
      <c r="SQE61" s="653"/>
      <c r="SQF61" s="653"/>
      <c r="SQO61" s="653"/>
      <c r="SQP61" s="653"/>
      <c r="SQY61" s="653"/>
      <c r="SQZ61" s="653"/>
      <c r="SRI61" s="653"/>
      <c r="SRJ61" s="653"/>
      <c r="SRS61" s="653"/>
      <c r="SRT61" s="653"/>
      <c r="SSC61" s="653"/>
      <c r="SSD61" s="653"/>
      <c r="SSM61" s="653"/>
      <c r="SSN61" s="653"/>
      <c r="SSW61" s="653"/>
      <c r="SSX61" s="653"/>
      <c r="STG61" s="653"/>
      <c r="STH61" s="653"/>
      <c r="STQ61" s="653"/>
      <c r="STR61" s="653"/>
      <c r="SUA61" s="653"/>
      <c r="SUB61" s="653"/>
      <c r="SUK61" s="653"/>
      <c r="SUL61" s="653"/>
      <c r="SUU61" s="653"/>
      <c r="SUV61" s="653"/>
      <c r="SVE61" s="653"/>
      <c r="SVF61" s="653"/>
      <c r="SVO61" s="653"/>
      <c r="SVP61" s="653"/>
      <c r="SVY61" s="653"/>
      <c r="SVZ61" s="653"/>
      <c r="SWI61" s="653"/>
      <c r="SWJ61" s="653"/>
      <c r="SWS61" s="653"/>
      <c r="SWT61" s="653"/>
      <c r="SXC61" s="653"/>
      <c r="SXD61" s="653"/>
      <c r="SXM61" s="653"/>
      <c r="SXN61" s="653"/>
      <c r="SXW61" s="653"/>
      <c r="SXX61" s="653"/>
      <c r="SYG61" s="653"/>
      <c r="SYH61" s="653"/>
      <c r="SYQ61" s="653"/>
      <c r="SYR61" s="653"/>
      <c r="SZA61" s="653"/>
      <c r="SZB61" s="653"/>
      <c r="SZK61" s="653"/>
      <c r="SZL61" s="653"/>
      <c r="SZU61" s="653"/>
      <c r="SZV61" s="653"/>
      <c r="TAE61" s="653"/>
      <c r="TAF61" s="653"/>
      <c r="TAO61" s="653"/>
      <c r="TAP61" s="653"/>
      <c r="TAY61" s="653"/>
      <c r="TAZ61" s="653"/>
      <c r="TBI61" s="653"/>
      <c r="TBJ61" s="653"/>
      <c r="TBS61" s="653"/>
      <c r="TBT61" s="653"/>
      <c r="TCC61" s="653"/>
      <c r="TCD61" s="653"/>
      <c r="TCM61" s="653"/>
      <c r="TCN61" s="653"/>
      <c r="TCW61" s="653"/>
      <c r="TCX61" s="653"/>
      <c r="TDG61" s="653"/>
      <c r="TDH61" s="653"/>
      <c r="TDQ61" s="653"/>
      <c r="TDR61" s="653"/>
      <c r="TEA61" s="653"/>
      <c r="TEB61" s="653"/>
      <c r="TEK61" s="653"/>
      <c r="TEL61" s="653"/>
      <c r="TEU61" s="653"/>
      <c r="TEV61" s="653"/>
      <c r="TFE61" s="653"/>
      <c r="TFF61" s="653"/>
      <c r="TFO61" s="653"/>
      <c r="TFP61" s="653"/>
      <c r="TFY61" s="653"/>
      <c r="TFZ61" s="653"/>
      <c r="TGI61" s="653"/>
      <c r="TGJ61" s="653"/>
      <c r="TGS61" s="653"/>
      <c r="TGT61" s="653"/>
      <c r="THC61" s="653"/>
      <c r="THD61" s="653"/>
      <c r="THM61" s="653"/>
      <c r="THN61" s="653"/>
      <c r="THW61" s="653"/>
      <c r="THX61" s="653"/>
      <c r="TIG61" s="653"/>
      <c r="TIH61" s="653"/>
      <c r="TIQ61" s="653"/>
      <c r="TIR61" s="653"/>
      <c r="TJA61" s="653"/>
      <c r="TJB61" s="653"/>
      <c r="TJK61" s="653"/>
      <c r="TJL61" s="653"/>
      <c r="TJU61" s="653"/>
      <c r="TJV61" s="653"/>
      <c r="TKE61" s="653"/>
      <c r="TKF61" s="653"/>
      <c r="TKO61" s="653"/>
      <c r="TKP61" s="653"/>
      <c r="TKY61" s="653"/>
      <c r="TKZ61" s="653"/>
      <c r="TLI61" s="653"/>
      <c r="TLJ61" s="653"/>
      <c r="TLS61" s="653"/>
      <c r="TLT61" s="653"/>
      <c r="TMC61" s="653"/>
      <c r="TMD61" s="653"/>
      <c r="TMM61" s="653"/>
      <c r="TMN61" s="653"/>
      <c r="TMW61" s="653"/>
      <c r="TMX61" s="653"/>
      <c r="TNG61" s="653"/>
      <c r="TNH61" s="653"/>
      <c r="TNQ61" s="653"/>
      <c r="TNR61" s="653"/>
      <c r="TOA61" s="653"/>
      <c r="TOB61" s="653"/>
      <c r="TOK61" s="653"/>
      <c r="TOL61" s="653"/>
      <c r="TOU61" s="653"/>
      <c r="TOV61" s="653"/>
      <c r="TPE61" s="653"/>
      <c r="TPF61" s="653"/>
      <c r="TPO61" s="653"/>
      <c r="TPP61" s="653"/>
      <c r="TPY61" s="653"/>
      <c r="TPZ61" s="653"/>
      <c r="TQI61" s="653"/>
      <c r="TQJ61" s="653"/>
      <c r="TQS61" s="653"/>
      <c r="TQT61" s="653"/>
      <c r="TRC61" s="653"/>
      <c r="TRD61" s="653"/>
      <c r="TRM61" s="653"/>
      <c r="TRN61" s="653"/>
      <c r="TRW61" s="653"/>
      <c r="TRX61" s="653"/>
      <c r="TSG61" s="653"/>
      <c r="TSH61" s="653"/>
      <c r="TSQ61" s="653"/>
      <c r="TSR61" s="653"/>
      <c r="TTA61" s="653"/>
      <c r="TTB61" s="653"/>
      <c r="TTK61" s="653"/>
      <c r="TTL61" s="653"/>
      <c r="TTU61" s="653"/>
      <c r="TTV61" s="653"/>
      <c r="TUE61" s="653"/>
      <c r="TUF61" s="653"/>
      <c r="TUO61" s="653"/>
      <c r="TUP61" s="653"/>
      <c r="TUY61" s="653"/>
      <c r="TUZ61" s="653"/>
      <c r="TVI61" s="653"/>
      <c r="TVJ61" s="653"/>
      <c r="TVS61" s="653"/>
      <c r="TVT61" s="653"/>
      <c r="TWC61" s="653"/>
      <c r="TWD61" s="653"/>
      <c r="TWM61" s="653"/>
      <c r="TWN61" s="653"/>
      <c r="TWW61" s="653"/>
      <c r="TWX61" s="653"/>
      <c r="TXG61" s="653"/>
      <c r="TXH61" s="653"/>
      <c r="TXQ61" s="653"/>
      <c r="TXR61" s="653"/>
      <c r="TYA61" s="653"/>
      <c r="TYB61" s="653"/>
      <c r="TYK61" s="653"/>
      <c r="TYL61" s="653"/>
      <c r="TYU61" s="653"/>
      <c r="TYV61" s="653"/>
      <c r="TZE61" s="653"/>
      <c r="TZF61" s="653"/>
      <c r="TZO61" s="653"/>
      <c r="TZP61" s="653"/>
      <c r="TZY61" s="653"/>
      <c r="TZZ61" s="653"/>
      <c r="UAI61" s="653"/>
      <c r="UAJ61" s="653"/>
      <c r="UAS61" s="653"/>
      <c r="UAT61" s="653"/>
      <c r="UBC61" s="653"/>
      <c r="UBD61" s="653"/>
      <c r="UBM61" s="653"/>
      <c r="UBN61" s="653"/>
      <c r="UBW61" s="653"/>
      <c r="UBX61" s="653"/>
      <c r="UCG61" s="653"/>
      <c r="UCH61" s="653"/>
      <c r="UCQ61" s="653"/>
      <c r="UCR61" s="653"/>
      <c r="UDA61" s="653"/>
      <c r="UDB61" s="653"/>
      <c r="UDK61" s="653"/>
      <c r="UDL61" s="653"/>
      <c r="UDU61" s="653"/>
      <c r="UDV61" s="653"/>
      <c r="UEE61" s="653"/>
      <c r="UEF61" s="653"/>
      <c r="UEO61" s="653"/>
      <c r="UEP61" s="653"/>
      <c r="UEY61" s="653"/>
      <c r="UEZ61" s="653"/>
      <c r="UFI61" s="653"/>
      <c r="UFJ61" s="653"/>
      <c r="UFS61" s="653"/>
      <c r="UFT61" s="653"/>
      <c r="UGC61" s="653"/>
      <c r="UGD61" s="653"/>
      <c r="UGM61" s="653"/>
      <c r="UGN61" s="653"/>
      <c r="UGW61" s="653"/>
      <c r="UGX61" s="653"/>
      <c r="UHG61" s="653"/>
      <c r="UHH61" s="653"/>
      <c r="UHQ61" s="653"/>
      <c r="UHR61" s="653"/>
      <c r="UIA61" s="653"/>
      <c r="UIB61" s="653"/>
      <c r="UIK61" s="653"/>
      <c r="UIL61" s="653"/>
      <c r="UIU61" s="653"/>
      <c r="UIV61" s="653"/>
      <c r="UJE61" s="653"/>
      <c r="UJF61" s="653"/>
      <c r="UJO61" s="653"/>
      <c r="UJP61" s="653"/>
      <c r="UJY61" s="653"/>
      <c r="UJZ61" s="653"/>
      <c r="UKI61" s="653"/>
      <c r="UKJ61" s="653"/>
      <c r="UKS61" s="653"/>
      <c r="UKT61" s="653"/>
      <c r="ULC61" s="653"/>
      <c r="ULD61" s="653"/>
      <c r="ULM61" s="653"/>
      <c r="ULN61" s="653"/>
      <c r="ULW61" s="653"/>
      <c r="ULX61" s="653"/>
      <c r="UMG61" s="653"/>
      <c r="UMH61" s="653"/>
      <c r="UMQ61" s="653"/>
      <c r="UMR61" s="653"/>
      <c r="UNA61" s="653"/>
      <c r="UNB61" s="653"/>
      <c r="UNK61" s="653"/>
      <c r="UNL61" s="653"/>
      <c r="UNU61" s="653"/>
      <c r="UNV61" s="653"/>
      <c r="UOE61" s="653"/>
      <c r="UOF61" s="653"/>
      <c r="UOO61" s="653"/>
      <c r="UOP61" s="653"/>
      <c r="UOY61" s="653"/>
      <c r="UOZ61" s="653"/>
      <c r="UPI61" s="653"/>
      <c r="UPJ61" s="653"/>
      <c r="UPS61" s="653"/>
      <c r="UPT61" s="653"/>
      <c r="UQC61" s="653"/>
      <c r="UQD61" s="653"/>
      <c r="UQM61" s="653"/>
      <c r="UQN61" s="653"/>
      <c r="UQW61" s="653"/>
      <c r="UQX61" s="653"/>
      <c r="URG61" s="653"/>
      <c r="URH61" s="653"/>
      <c r="URQ61" s="653"/>
      <c r="URR61" s="653"/>
      <c r="USA61" s="653"/>
      <c r="USB61" s="653"/>
      <c r="USK61" s="653"/>
      <c r="USL61" s="653"/>
      <c r="USU61" s="653"/>
      <c r="USV61" s="653"/>
      <c r="UTE61" s="653"/>
      <c r="UTF61" s="653"/>
      <c r="UTO61" s="653"/>
      <c r="UTP61" s="653"/>
      <c r="UTY61" s="653"/>
      <c r="UTZ61" s="653"/>
      <c r="UUI61" s="653"/>
      <c r="UUJ61" s="653"/>
      <c r="UUS61" s="653"/>
      <c r="UUT61" s="653"/>
      <c r="UVC61" s="653"/>
      <c r="UVD61" s="653"/>
      <c r="UVM61" s="653"/>
      <c r="UVN61" s="653"/>
      <c r="UVW61" s="653"/>
      <c r="UVX61" s="653"/>
      <c r="UWG61" s="653"/>
      <c r="UWH61" s="653"/>
      <c r="UWQ61" s="653"/>
      <c r="UWR61" s="653"/>
      <c r="UXA61" s="653"/>
      <c r="UXB61" s="653"/>
      <c r="UXK61" s="653"/>
      <c r="UXL61" s="653"/>
      <c r="UXU61" s="653"/>
      <c r="UXV61" s="653"/>
      <c r="UYE61" s="653"/>
      <c r="UYF61" s="653"/>
      <c r="UYO61" s="653"/>
      <c r="UYP61" s="653"/>
      <c r="UYY61" s="653"/>
      <c r="UYZ61" s="653"/>
      <c r="UZI61" s="653"/>
      <c r="UZJ61" s="653"/>
      <c r="UZS61" s="653"/>
      <c r="UZT61" s="653"/>
      <c r="VAC61" s="653"/>
      <c r="VAD61" s="653"/>
      <c r="VAM61" s="653"/>
      <c r="VAN61" s="653"/>
      <c r="VAW61" s="653"/>
      <c r="VAX61" s="653"/>
      <c r="VBG61" s="653"/>
      <c r="VBH61" s="653"/>
      <c r="VBQ61" s="653"/>
      <c r="VBR61" s="653"/>
      <c r="VCA61" s="653"/>
      <c r="VCB61" s="653"/>
      <c r="VCK61" s="653"/>
      <c r="VCL61" s="653"/>
      <c r="VCU61" s="653"/>
      <c r="VCV61" s="653"/>
      <c r="VDE61" s="653"/>
      <c r="VDF61" s="653"/>
      <c r="VDO61" s="653"/>
      <c r="VDP61" s="653"/>
      <c r="VDY61" s="653"/>
      <c r="VDZ61" s="653"/>
      <c r="VEI61" s="653"/>
      <c r="VEJ61" s="653"/>
      <c r="VES61" s="653"/>
      <c r="VET61" s="653"/>
      <c r="VFC61" s="653"/>
      <c r="VFD61" s="653"/>
      <c r="VFM61" s="653"/>
      <c r="VFN61" s="653"/>
      <c r="VFW61" s="653"/>
      <c r="VFX61" s="653"/>
      <c r="VGG61" s="653"/>
      <c r="VGH61" s="653"/>
      <c r="VGQ61" s="653"/>
      <c r="VGR61" s="653"/>
      <c r="VHA61" s="653"/>
      <c r="VHB61" s="653"/>
      <c r="VHK61" s="653"/>
      <c r="VHL61" s="653"/>
      <c r="VHU61" s="653"/>
      <c r="VHV61" s="653"/>
      <c r="VIE61" s="653"/>
      <c r="VIF61" s="653"/>
      <c r="VIO61" s="653"/>
      <c r="VIP61" s="653"/>
      <c r="VIY61" s="653"/>
      <c r="VIZ61" s="653"/>
      <c r="VJI61" s="653"/>
      <c r="VJJ61" s="653"/>
      <c r="VJS61" s="653"/>
      <c r="VJT61" s="653"/>
      <c r="VKC61" s="653"/>
      <c r="VKD61" s="653"/>
      <c r="VKM61" s="653"/>
      <c r="VKN61" s="653"/>
      <c r="VKW61" s="653"/>
      <c r="VKX61" s="653"/>
      <c r="VLG61" s="653"/>
      <c r="VLH61" s="653"/>
      <c r="VLQ61" s="653"/>
      <c r="VLR61" s="653"/>
      <c r="VMA61" s="653"/>
      <c r="VMB61" s="653"/>
      <c r="VMK61" s="653"/>
      <c r="VML61" s="653"/>
      <c r="VMU61" s="653"/>
      <c r="VMV61" s="653"/>
      <c r="VNE61" s="653"/>
      <c r="VNF61" s="653"/>
      <c r="VNO61" s="653"/>
      <c r="VNP61" s="653"/>
      <c r="VNY61" s="653"/>
      <c r="VNZ61" s="653"/>
      <c r="VOI61" s="653"/>
      <c r="VOJ61" s="653"/>
      <c r="VOS61" s="653"/>
      <c r="VOT61" s="653"/>
      <c r="VPC61" s="653"/>
      <c r="VPD61" s="653"/>
      <c r="VPM61" s="653"/>
      <c r="VPN61" s="653"/>
      <c r="VPW61" s="653"/>
      <c r="VPX61" s="653"/>
      <c r="VQG61" s="653"/>
      <c r="VQH61" s="653"/>
      <c r="VQQ61" s="653"/>
      <c r="VQR61" s="653"/>
      <c r="VRA61" s="653"/>
      <c r="VRB61" s="653"/>
      <c r="VRK61" s="653"/>
      <c r="VRL61" s="653"/>
      <c r="VRU61" s="653"/>
      <c r="VRV61" s="653"/>
      <c r="VSE61" s="653"/>
      <c r="VSF61" s="653"/>
      <c r="VSO61" s="653"/>
      <c r="VSP61" s="653"/>
      <c r="VSY61" s="653"/>
      <c r="VSZ61" s="653"/>
      <c r="VTI61" s="653"/>
      <c r="VTJ61" s="653"/>
      <c r="VTS61" s="653"/>
      <c r="VTT61" s="653"/>
      <c r="VUC61" s="653"/>
      <c r="VUD61" s="653"/>
      <c r="VUM61" s="653"/>
      <c r="VUN61" s="653"/>
      <c r="VUW61" s="653"/>
      <c r="VUX61" s="653"/>
      <c r="VVG61" s="653"/>
      <c r="VVH61" s="653"/>
      <c r="VVQ61" s="653"/>
      <c r="VVR61" s="653"/>
      <c r="VWA61" s="653"/>
      <c r="VWB61" s="653"/>
      <c r="VWK61" s="653"/>
      <c r="VWL61" s="653"/>
      <c r="VWU61" s="653"/>
      <c r="VWV61" s="653"/>
      <c r="VXE61" s="653"/>
      <c r="VXF61" s="653"/>
      <c r="VXO61" s="653"/>
      <c r="VXP61" s="653"/>
      <c r="VXY61" s="653"/>
      <c r="VXZ61" s="653"/>
      <c r="VYI61" s="653"/>
      <c r="VYJ61" s="653"/>
      <c r="VYS61" s="653"/>
      <c r="VYT61" s="653"/>
      <c r="VZC61" s="653"/>
      <c r="VZD61" s="653"/>
      <c r="VZM61" s="653"/>
      <c r="VZN61" s="653"/>
      <c r="VZW61" s="653"/>
      <c r="VZX61" s="653"/>
      <c r="WAG61" s="653"/>
      <c r="WAH61" s="653"/>
      <c r="WAQ61" s="653"/>
      <c r="WAR61" s="653"/>
      <c r="WBA61" s="653"/>
      <c r="WBB61" s="653"/>
      <c r="WBK61" s="653"/>
      <c r="WBL61" s="653"/>
      <c r="WBU61" s="653"/>
      <c r="WBV61" s="653"/>
      <c r="WCE61" s="653"/>
      <c r="WCF61" s="653"/>
      <c r="WCO61" s="653"/>
      <c r="WCP61" s="653"/>
      <c r="WCY61" s="653"/>
      <c r="WCZ61" s="653"/>
      <c r="WDI61" s="653"/>
      <c r="WDJ61" s="653"/>
      <c r="WDS61" s="653"/>
      <c r="WDT61" s="653"/>
      <c r="WEC61" s="653"/>
      <c r="WED61" s="653"/>
      <c r="WEM61" s="653"/>
      <c r="WEN61" s="653"/>
      <c r="WEW61" s="653"/>
      <c r="WEX61" s="653"/>
      <c r="WFG61" s="653"/>
      <c r="WFH61" s="653"/>
      <c r="WFQ61" s="653"/>
      <c r="WFR61" s="653"/>
      <c r="WGA61" s="653"/>
      <c r="WGB61" s="653"/>
      <c r="WGK61" s="653"/>
      <c r="WGL61" s="653"/>
      <c r="WGU61" s="653"/>
      <c r="WGV61" s="653"/>
      <c r="WHE61" s="653"/>
      <c r="WHF61" s="653"/>
      <c r="WHO61" s="653"/>
      <c r="WHP61" s="653"/>
      <c r="WHY61" s="653"/>
      <c r="WHZ61" s="653"/>
      <c r="WII61" s="653"/>
      <c r="WIJ61" s="653"/>
      <c r="WIS61" s="653"/>
      <c r="WIT61" s="653"/>
      <c r="WJC61" s="653"/>
      <c r="WJD61" s="653"/>
      <c r="WJM61" s="653"/>
      <c r="WJN61" s="653"/>
      <c r="WJW61" s="653"/>
      <c r="WJX61" s="653"/>
      <c r="WKG61" s="653"/>
      <c r="WKH61" s="653"/>
      <c r="WKQ61" s="653"/>
      <c r="WKR61" s="653"/>
      <c r="WLA61" s="653"/>
      <c r="WLB61" s="653"/>
      <c r="WLK61" s="653"/>
      <c r="WLL61" s="653"/>
      <c r="WLU61" s="653"/>
      <c r="WLV61" s="653"/>
      <c r="WME61" s="653"/>
      <c r="WMF61" s="653"/>
      <c r="WMO61" s="653"/>
      <c r="WMP61" s="653"/>
      <c r="WMY61" s="653"/>
      <c r="WMZ61" s="653"/>
      <c r="WNI61" s="653"/>
      <c r="WNJ61" s="653"/>
      <c r="WNS61" s="653"/>
      <c r="WNT61" s="653"/>
      <c r="WOC61" s="653"/>
      <c r="WOD61" s="653"/>
      <c r="WOM61" s="653"/>
      <c r="WON61" s="653"/>
      <c r="WOW61" s="653"/>
      <c r="WOX61" s="653"/>
      <c r="WPG61" s="653"/>
      <c r="WPH61" s="653"/>
      <c r="WPQ61" s="653"/>
      <c r="WPR61" s="653"/>
      <c r="WQA61" s="653"/>
      <c r="WQB61" s="653"/>
      <c r="WQK61" s="653"/>
      <c r="WQL61" s="653"/>
      <c r="WQU61" s="653"/>
      <c r="WQV61" s="653"/>
      <c r="WRE61" s="653"/>
      <c r="WRF61" s="653"/>
      <c r="WRO61" s="653"/>
      <c r="WRP61" s="653"/>
      <c r="WRY61" s="653"/>
      <c r="WRZ61" s="653"/>
      <c r="WSI61" s="653"/>
      <c r="WSJ61" s="653"/>
      <c r="WSS61" s="653"/>
      <c r="WST61" s="653"/>
      <c r="WTC61" s="653"/>
      <c r="WTD61" s="653"/>
      <c r="WTM61" s="653"/>
      <c r="WTN61" s="653"/>
      <c r="WTW61" s="653"/>
      <c r="WTX61" s="653"/>
      <c r="WUG61" s="653"/>
      <c r="WUH61" s="653"/>
      <c r="WUQ61" s="653"/>
      <c r="WUR61" s="653"/>
      <c r="WVA61" s="653"/>
      <c r="WVB61" s="653"/>
      <c r="WVK61" s="653"/>
      <c r="WVL61" s="653"/>
      <c r="WVU61" s="653"/>
      <c r="WVV61" s="653"/>
      <c r="WWE61" s="653"/>
      <c r="WWF61" s="653"/>
      <c r="WWO61" s="653"/>
      <c r="WWP61" s="653"/>
      <c r="WWY61" s="653"/>
      <c r="WWZ61" s="653"/>
      <c r="WXI61" s="653"/>
      <c r="WXJ61" s="653"/>
      <c r="WXS61" s="653"/>
      <c r="WXT61" s="653"/>
      <c r="WYC61" s="653"/>
      <c r="WYD61" s="653"/>
      <c r="WYM61" s="653"/>
      <c r="WYN61" s="653"/>
      <c r="WYW61" s="653"/>
      <c r="WYX61" s="653"/>
      <c r="WZG61" s="653"/>
      <c r="WZH61" s="653"/>
      <c r="WZQ61" s="653"/>
      <c r="WZR61" s="653"/>
      <c r="XAA61" s="653"/>
      <c r="XAB61" s="653"/>
      <c r="XAK61" s="653"/>
      <c r="XAL61" s="653"/>
      <c r="XAU61" s="653"/>
      <c r="XAV61" s="653"/>
      <c r="XBE61" s="653"/>
      <c r="XBF61" s="653"/>
      <c r="XBO61" s="653"/>
      <c r="XBP61" s="653"/>
      <c r="XBY61" s="653"/>
      <c r="XBZ61" s="653"/>
      <c r="XCI61" s="653"/>
      <c r="XCJ61" s="653"/>
      <c r="XCS61" s="653"/>
      <c r="XCT61" s="653"/>
      <c r="XDC61" s="653"/>
      <c r="XDD61" s="653"/>
      <c r="XDM61" s="653"/>
      <c r="XDN61" s="653"/>
      <c r="XDW61" s="653"/>
      <c r="XDX61" s="653"/>
      <c r="XEG61" s="653"/>
      <c r="XEH61" s="653"/>
      <c r="XEQ61" s="653"/>
      <c r="XER61" s="653"/>
      <c r="XFA61" s="653"/>
      <c r="XFB61" s="653"/>
    </row>
    <row r="62" spans="1:1022 1031:2042 2051:3072 3081:4092 4101:5112 5121:6142 6151:7162 7171:8192 8201:9212 9221:10232 10241:11262 11271:12282 12291:13312 13321:14332 14341:15352 15361:16382" ht="60" customHeight="1" x14ac:dyDescent="0.2">
      <c r="A62" s="1083" t="s">
        <v>4</v>
      </c>
      <c r="B62" s="1070" t="s">
        <v>372</v>
      </c>
      <c r="C62" s="1086" t="s">
        <v>303</v>
      </c>
      <c r="D62" s="1087"/>
      <c r="E62" s="1088" t="s">
        <v>402</v>
      </c>
      <c r="F62" s="1073" t="s">
        <v>329</v>
      </c>
      <c r="G62" s="1070" t="s">
        <v>406</v>
      </c>
      <c r="H62" s="1070"/>
      <c r="I62" s="1071"/>
      <c r="J62" s="665" t="s">
        <v>61</v>
      </c>
    </row>
    <row r="63" spans="1:1022 1031:2042 2051:3072 3081:4092 4101:5112 5121:6142 6151:7162 7171:8192 8201:9212 9221:10232 10241:11262 11271:12282 12291:13312 13321:14332 14341:15352 15361:16382" ht="60" customHeight="1" thickBot="1" x14ac:dyDescent="0.25">
      <c r="A63" s="1084"/>
      <c r="B63" s="1085"/>
      <c r="C63" s="666" t="s">
        <v>306</v>
      </c>
      <c r="D63" s="666" t="s">
        <v>328</v>
      </c>
      <c r="E63" s="1089"/>
      <c r="F63" s="1074"/>
      <c r="G63" s="667" t="s">
        <v>146</v>
      </c>
      <c r="H63" s="668" t="s">
        <v>366</v>
      </c>
      <c r="I63" s="669" t="s">
        <v>9</v>
      </c>
      <c r="J63" s="670" t="s">
        <v>62</v>
      </c>
    </row>
    <row r="64" spans="1:1022 1031:2042 2051:3072 3081:4092 4101:5112 5121:6142 6151:7162 7171:8192 8201:9212 9221:10232 10241:11262 11271:12282 12291:13312 13321:14332 14341:15352 15361:16382" ht="27.95" customHeight="1" x14ac:dyDescent="0.2">
      <c r="A64" s="671">
        <v>1</v>
      </c>
      <c r="B64" s="672" t="e">
        <f>'1 g @'!$I$8</f>
        <v>#N/A</v>
      </c>
      <c r="C64" s="741" t="str">
        <f>'DATOS @'!B37</f>
        <v>1 g</v>
      </c>
      <c r="D64" s="673" t="e">
        <f>'1 g @'!$F$74</f>
        <v>#N/A</v>
      </c>
      <c r="E64" s="743">
        <f>'DATOS @'!W82</f>
        <v>0.3</v>
      </c>
      <c r="F64" s="743">
        <f>'DATOS @'!X82</f>
        <v>1</v>
      </c>
      <c r="G64" s="674" t="e">
        <f>'1 g @'!$C$50</f>
        <v>#DIV/0!</v>
      </c>
      <c r="H64" s="674" t="e">
        <f>'1 g @'!$D$50</f>
        <v>#DIV/0!</v>
      </c>
      <c r="I64" s="674" t="e">
        <f>'1 g @'!$E$50</f>
        <v>#DIV/0!</v>
      </c>
      <c r="J64" s="675" t="e">
        <f>IF(ABS(D64)+E64&gt;=((F64)),"NO","SI")</f>
        <v>#N/A</v>
      </c>
    </row>
    <row r="65" spans="1:11" ht="27.95" customHeight="1" x14ac:dyDescent="0.2">
      <c r="A65" s="676">
        <v>2</v>
      </c>
      <c r="B65" s="677" t="e">
        <f>'2 g @'!$I$8</f>
        <v>#N/A</v>
      </c>
      <c r="C65" s="742" t="str">
        <f>'DATOS @'!B38</f>
        <v>2 g</v>
      </c>
      <c r="D65" s="679" t="e">
        <f>'2 g @'!$F$74</f>
        <v>#N/A</v>
      </c>
      <c r="E65" s="744">
        <f>'DATOS @'!W83</f>
        <v>0.4</v>
      </c>
      <c r="F65" s="744">
        <f>'DATOS @'!X83</f>
        <v>1.2</v>
      </c>
      <c r="G65" s="680" t="e">
        <f>'2 g @'!$C$50</f>
        <v>#DIV/0!</v>
      </c>
      <c r="H65" s="680" t="e">
        <f>'2 g @'!$D$50</f>
        <v>#DIV/0!</v>
      </c>
      <c r="I65" s="680" t="e">
        <f>'2 g @'!$E$50</f>
        <v>#DIV/0!</v>
      </c>
      <c r="J65" s="681" t="e">
        <f t="shared" ref="J65:J80" si="0">IF(ABS(D65)+E65&gt;=((F65)),"NO","SI")</f>
        <v>#N/A</v>
      </c>
    </row>
    <row r="66" spans="1:11" ht="27.95" customHeight="1" x14ac:dyDescent="0.2">
      <c r="A66" s="676">
        <v>3</v>
      </c>
      <c r="B66" s="677" t="e">
        <f>'2 g + @'!$I$8</f>
        <v>#N/A</v>
      </c>
      <c r="C66" s="742" t="str">
        <f>'DATOS @'!B38</f>
        <v>2 g</v>
      </c>
      <c r="D66" s="679" t="e">
        <f>'2 g + @'!$F$74</f>
        <v>#N/A</v>
      </c>
      <c r="E66" s="744">
        <f>'DATOS @'!W84</f>
        <v>0.4</v>
      </c>
      <c r="F66" s="744">
        <f>'DATOS @'!X84</f>
        <v>1.2</v>
      </c>
      <c r="G66" s="680" t="e">
        <f>'2 g + @'!$C$50</f>
        <v>#DIV/0!</v>
      </c>
      <c r="H66" s="680" t="e">
        <f>'2 g + @'!$D$50</f>
        <v>#DIV/0!</v>
      </c>
      <c r="I66" s="680" t="e">
        <f>'2 g + @'!$E$50</f>
        <v>#DIV/0!</v>
      </c>
      <c r="J66" s="681" t="e">
        <f t="shared" si="0"/>
        <v>#N/A</v>
      </c>
    </row>
    <row r="67" spans="1:11" ht="27.95" customHeight="1" x14ac:dyDescent="0.2">
      <c r="A67" s="676">
        <v>4</v>
      </c>
      <c r="B67" s="677" t="e">
        <f>'5 g @'!$I$8</f>
        <v>#N/A</v>
      </c>
      <c r="C67" s="742" t="str">
        <f>'DATOS @'!B40</f>
        <v xml:space="preserve">5 g </v>
      </c>
      <c r="D67" s="679" t="e">
        <f>'5 g @'!$F$74</f>
        <v>#N/A</v>
      </c>
      <c r="E67" s="744">
        <f>'DATOS @'!W85</f>
        <v>0.5</v>
      </c>
      <c r="F67" s="744">
        <f>'DATOS @'!X85</f>
        <v>1.6</v>
      </c>
      <c r="G67" s="680" t="e">
        <f>'5 g @'!$C$50</f>
        <v>#DIV/0!</v>
      </c>
      <c r="H67" s="680" t="e">
        <f>'5 g @'!$D$50</f>
        <v>#DIV/0!</v>
      </c>
      <c r="I67" s="680" t="e">
        <f>'5 g @'!$E$50</f>
        <v>#DIV/0!</v>
      </c>
      <c r="J67" s="681" t="e">
        <f t="shared" si="0"/>
        <v>#N/A</v>
      </c>
    </row>
    <row r="68" spans="1:11" s="682" customFormat="1" ht="27.95" customHeight="1" x14ac:dyDescent="0.2">
      <c r="A68" s="676">
        <v>5</v>
      </c>
      <c r="B68" s="677" t="e">
        <f>'10 g @'!$I$8</f>
        <v>#N/A</v>
      </c>
      <c r="C68" s="742" t="str">
        <f>'DATOS @'!B41</f>
        <v>10 g</v>
      </c>
      <c r="D68" s="679" t="e">
        <f>'10 g @'!$F$74</f>
        <v>#N/A</v>
      </c>
      <c r="E68" s="744">
        <f>'DATOS @'!W86</f>
        <v>0.6</v>
      </c>
      <c r="F68" s="744">
        <f>'DATOS @'!X86</f>
        <v>2</v>
      </c>
      <c r="G68" s="680" t="e">
        <f>'10 g @'!$C$50</f>
        <v>#DIV/0!</v>
      </c>
      <c r="H68" s="680" t="e">
        <f>'10 g @'!$D$50</f>
        <v>#DIV/0!</v>
      </c>
      <c r="I68" s="680" t="e">
        <f>'10 g @'!$E$50</f>
        <v>#DIV/0!</v>
      </c>
      <c r="J68" s="681" t="e">
        <f t="shared" si="0"/>
        <v>#N/A</v>
      </c>
      <c r="K68" s="632"/>
    </row>
    <row r="69" spans="1:11" ht="27.95" customHeight="1" x14ac:dyDescent="0.2">
      <c r="A69" s="676">
        <v>6</v>
      </c>
      <c r="B69" s="677" t="e">
        <f>'20 g @'!$I$8</f>
        <v>#N/A</v>
      </c>
      <c r="C69" s="742" t="str">
        <f>'DATOS @'!B42</f>
        <v>20 g</v>
      </c>
      <c r="D69" s="679" t="e">
        <f>'20 g @'!$F$74</f>
        <v>#N/A</v>
      </c>
      <c r="E69" s="744">
        <f>'DATOS @'!W87</f>
        <v>0.8</v>
      </c>
      <c r="F69" s="744">
        <f>'DATOS @'!X87</f>
        <v>2.5</v>
      </c>
      <c r="G69" s="680" t="e">
        <f>'20 g @'!$C$50</f>
        <v>#DIV/0!</v>
      </c>
      <c r="H69" s="680" t="e">
        <f>'20 g @'!$D$50</f>
        <v>#DIV/0!</v>
      </c>
      <c r="I69" s="680" t="e">
        <f>'20 g @'!$E$50</f>
        <v>#DIV/0!</v>
      </c>
      <c r="J69" s="681" t="e">
        <f t="shared" si="0"/>
        <v>#N/A</v>
      </c>
    </row>
    <row r="70" spans="1:11" ht="27.95" customHeight="1" x14ac:dyDescent="0.2">
      <c r="A70" s="676">
        <v>7</v>
      </c>
      <c r="B70" s="677" t="e">
        <f>'20 g + @'!$I$8</f>
        <v>#N/A</v>
      </c>
      <c r="C70" s="742" t="str">
        <f>'DATOS @'!B42</f>
        <v>20 g</v>
      </c>
      <c r="D70" s="679" t="e">
        <f>'20 g @'!$F$74</f>
        <v>#N/A</v>
      </c>
      <c r="E70" s="744">
        <f>'DATOS @'!W88</f>
        <v>0.8</v>
      </c>
      <c r="F70" s="744">
        <f>'DATOS @'!X88</f>
        <v>2.5</v>
      </c>
      <c r="G70" s="680" t="e">
        <f>'20 g + @'!$C$50</f>
        <v>#DIV/0!</v>
      </c>
      <c r="H70" s="680" t="e">
        <f>'20 g + @'!$D$50</f>
        <v>#DIV/0!</v>
      </c>
      <c r="I70" s="680" t="e">
        <f>'20 g + @'!$E$50</f>
        <v>#DIV/0!</v>
      </c>
      <c r="J70" s="681" t="e">
        <f t="shared" si="0"/>
        <v>#N/A</v>
      </c>
    </row>
    <row r="71" spans="1:11" ht="27.95" customHeight="1" x14ac:dyDescent="0.2">
      <c r="A71" s="676">
        <v>8</v>
      </c>
      <c r="B71" s="677" t="e">
        <f>'50 g @'!$I$8</f>
        <v>#N/A</v>
      </c>
      <c r="C71" s="742" t="str">
        <f>'DATOS @'!B44</f>
        <v>50 g</v>
      </c>
      <c r="D71" s="679" t="e">
        <f>'50 g @'!$F$74</f>
        <v>#N/A</v>
      </c>
      <c r="E71" s="744">
        <f>'DATOS @'!W89</f>
        <v>1</v>
      </c>
      <c r="F71" s="744">
        <f>'DATOS @'!X89</f>
        <v>3</v>
      </c>
      <c r="G71" s="680" t="e">
        <f>'50 g @'!$C$50</f>
        <v>#DIV/0!</v>
      </c>
      <c r="H71" s="680" t="e">
        <f>'50 g @'!$D$50</f>
        <v>#DIV/0!</v>
      </c>
      <c r="I71" s="680" t="e">
        <f>'50 g @'!$E$50</f>
        <v>#DIV/0!</v>
      </c>
      <c r="J71" s="681" t="e">
        <f t="shared" si="0"/>
        <v>#N/A</v>
      </c>
    </row>
    <row r="72" spans="1:11" ht="27.95" customHeight="1" x14ac:dyDescent="0.2">
      <c r="A72" s="676">
        <v>9</v>
      </c>
      <c r="B72" s="677" t="e">
        <f>'100 g @'!$I$8</f>
        <v>#N/A</v>
      </c>
      <c r="C72" s="742" t="str">
        <f>'DATOS @'!B45</f>
        <v>100 g</v>
      </c>
      <c r="D72" s="679" t="e">
        <f>'100 g @'!$F$74</f>
        <v>#N/A</v>
      </c>
      <c r="E72" s="744">
        <f>'DATOS @'!W90</f>
        <v>1.6</v>
      </c>
      <c r="F72" s="744">
        <f>'DATOS @'!X90</f>
        <v>5</v>
      </c>
      <c r="G72" s="680" t="e">
        <f>'100 g @'!$C$50</f>
        <v>#DIV/0!</v>
      </c>
      <c r="H72" s="680" t="e">
        <f>'100 g @'!$D$50</f>
        <v>#DIV/0!</v>
      </c>
      <c r="I72" s="680" t="e">
        <f>'100 g @'!$E$50</f>
        <v>#DIV/0!</v>
      </c>
      <c r="J72" s="681" t="e">
        <f t="shared" si="0"/>
        <v>#N/A</v>
      </c>
    </row>
    <row r="73" spans="1:11" ht="27.95" customHeight="1" x14ac:dyDescent="0.2">
      <c r="A73" s="676">
        <v>10</v>
      </c>
      <c r="B73" s="677" t="e">
        <f>'200 g @'!$I$8</f>
        <v>#N/A</v>
      </c>
      <c r="C73" s="742" t="str">
        <f>'DATOS @'!B46</f>
        <v>200 g</v>
      </c>
      <c r="D73" s="679" t="e">
        <f>'200 g @'!$F$74</f>
        <v>#N/A</v>
      </c>
      <c r="E73" s="744">
        <f>'DATOS @'!W91</f>
        <v>3</v>
      </c>
      <c r="F73" s="745">
        <f>'DATOS @'!X91</f>
        <v>10</v>
      </c>
      <c r="G73" s="680" t="e">
        <f>'200 g @'!$C$50</f>
        <v>#DIV/0!</v>
      </c>
      <c r="H73" s="680" t="e">
        <f>'200 g @'!$D$50</f>
        <v>#DIV/0!</v>
      </c>
      <c r="I73" s="680" t="e">
        <f>'200 g @'!$E$50</f>
        <v>#DIV/0!</v>
      </c>
      <c r="J73" s="681" t="e">
        <f t="shared" si="0"/>
        <v>#N/A</v>
      </c>
    </row>
    <row r="74" spans="1:11" ht="27.95" customHeight="1" x14ac:dyDescent="0.2">
      <c r="A74" s="676">
        <v>11</v>
      </c>
      <c r="B74" s="677" t="e">
        <f>'200 g + @'!$I$8</f>
        <v>#N/A</v>
      </c>
      <c r="C74" s="742" t="str">
        <f>'DATOS @'!B46</f>
        <v>200 g</v>
      </c>
      <c r="D74" s="679" t="e">
        <f>'20 g @'!$F$74</f>
        <v>#N/A</v>
      </c>
      <c r="E74" s="744">
        <f>'DATOS @'!W92</f>
        <v>3</v>
      </c>
      <c r="F74" s="745">
        <f>'DATOS @'!X92</f>
        <v>10</v>
      </c>
      <c r="G74" s="680" t="e">
        <f>'200 g + @'!$C$50</f>
        <v>#DIV/0!</v>
      </c>
      <c r="H74" s="680" t="e">
        <f>'200 g + @'!$D$50</f>
        <v>#DIV/0!</v>
      </c>
      <c r="I74" s="680" t="e">
        <f>'200 g + @'!$E$50</f>
        <v>#DIV/0!</v>
      </c>
      <c r="J74" s="681" t="e">
        <f t="shared" si="0"/>
        <v>#N/A</v>
      </c>
    </row>
    <row r="75" spans="1:11" ht="27.95" customHeight="1" x14ac:dyDescent="0.2">
      <c r="A75" s="676">
        <v>12</v>
      </c>
      <c r="B75" s="677" t="e">
        <f>'500 g @'!$I$8</f>
        <v>#N/A</v>
      </c>
      <c r="C75" s="742" t="str">
        <f>'DATOS @'!B48</f>
        <v>500 g</v>
      </c>
      <c r="D75" s="679" t="e">
        <f>'500 g @'!$F$74</f>
        <v>#N/A</v>
      </c>
      <c r="E75" s="744">
        <f>'DATOS @'!W93</f>
        <v>8</v>
      </c>
      <c r="F75" s="745">
        <f>'DATOS @'!X93</f>
        <v>25</v>
      </c>
      <c r="G75" s="680" t="e">
        <f>'500 g @'!$C$50</f>
        <v>#DIV/0!</v>
      </c>
      <c r="H75" s="680" t="e">
        <f>'500 g @'!$D$50</f>
        <v>#DIV/0!</v>
      </c>
      <c r="I75" s="680" t="e">
        <f>'500 g @'!$E$50</f>
        <v>#DIV/0!</v>
      </c>
      <c r="J75" s="681" t="e">
        <f t="shared" si="0"/>
        <v>#N/A</v>
      </c>
    </row>
    <row r="76" spans="1:11" ht="27.95" customHeight="1" x14ac:dyDescent="0.2">
      <c r="A76" s="676">
        <v>13</v>
      </c>
      <c r="B76" s="677" t="e">
        <f>'1 kg @'!$I$8</f>
        <v>#N/A</v>
      </c>
      <c r="C76" s="742" t="str">
        <f>'DATOS @'!B49</f>
        <v>1 kg</v>
      </c>
      <c r="D76" s="683" t="e">
        <f>'1 kg @'!$F$74</f>
        <v>#N/A</v>
      </c>
      <c r="E76" s="745">
        <f>'DATOS @'!W94</f>
        <v>16</v>
      </c>
      <c r="F76" s="745">
        <f>'DATOS @'!X94</f>
        <v>50</v>
      </c>
      <c r="G76" s="680" t="e">
        <f>'1 kg @'!$C$50</f>
        <v>#DIV/0!</v>
      </c>
      <c r="H76" s="680" t="e">
        <f>'1 kg @'!$D$50</f>
        <v>#DIV/0!</v>
      </c>
      <c r="I76" s="680" t="e">
        <f>'1 kg @'!$E$50</f>
        <v>#DIV/0!</v>
      </c>
      <c r="J76" s="681" t="e">
        <f>IF(ABS(D76)+E76&gt;=((F76)),"NO","SI")</f>
        <v>#N/A</v>
      </c>
    </row>
    <row r="77" spans="1:11" ht="27.95" customHeight="1" x14ac:dyDescent="0.2">
      <c r="A77" s="676">
        <v>14</v>
      </c>
      <c r="B77" s="677" t="e">
        <f>'2 kg @'!$I$8</f>
        <v>#N/A</v>
      </c>
      <c r="C77" s="742" t="str">
        <f>'DATOS @'!B50</f>
        <v>2 kg</v>
      </c>
      <c r="D77" s="683" t="e">
        <f>'2 kg @'!$F$74</f>
        <v>#N/A</v>
      </c>
      <c r="E77" s="745">
        <f>'DATOS @'!W95</f>
        <v>30</v>
      </c>
      <c r="F77" s="745">
        <f>'DATOS @'!X95</f>
        <v>100</v>
      </c>
      <c r="G77" s="680" t="e">
        <f>'2 kg @'!$C$50</f>
        <v>#DIV/0!</v>
      </c>
      <c r="H77" s="680" t="e">
        <f>'2 kg @'!$D$50</f>
        <v>#DIV/0!</v>
      </c>
      <c r="I77" s="680" t="e">
        <f>'2 kg @'!$E$50</f>
        <v>#DIV/0!</v>
      </c>
      <c r="J77" s="681" t="e">
        <f t="shared" si="0"/>
        <v>#N/A</v>
      </c>
    </row>
    <row r="78" spans="1:11" ht="27.95" customHeight="1" x14ac:dyDescent="0.2">
      <c r="A78" s="676">
        <v>15</v>
      </c>
      <c r="B78" s="677" t="e">
        <f>'2 kg + @'!$I$8</f>
        <v>#N/A</v>
      </c>
      <c r="C78" s="742" t="str">
        <f>'DATOS @'!B50</f>
        <v>2 kg</v>
      </c>
      <c r="D78" s="683" t="e">
        <f>'2 kg + @'!$F$74</f>
        <v>#N/A</v>
      </c>
      <c r="E78" s="745">
        <f>'DATOS @'!W96</f>
        <v>30</v>
      </c>
      <c r="F78" s="745">
        <f>'DATOS @'!X96</f>
        <v>100</v>
      </c>
      <c r="G78" s="680" t="e">
        <f>'2 kg @'!$C$50</f>
        <v>#DIV/0!</v>
      </c>
      <c r="H78" s="680" t="e">
        <f>'2 kg @'!$D$50</f>
        <v>#DIV/0!</v>
      </c>
      <c r="I78" s="680" t="e">
        <f>'2 kg @'!$E$50</f>
        <v>#DIV/0!</v>
      </c>
      <c r="J78" s="681" t="e">
        <f t="shared" si="0"/>
        <v>#N/A</v>
      </c>
    </row>
    <row r="79" spans="1:11" ht="27.95" customHeight="1" x14ac:dyDescent="0.2">
      <c r="A79" s="676">
        <v>16</v>
      </c>
      <c r="B79" s="677" t="e">
        <f>'5 kg @'!$I$8</f>
        <v>#N/A</v>
      </c>
      <c r="C79" s="742" t="str">
        <f>'DATOS @'!B52</f>
        <v>5 kg</v>
      </c>
      <c r="D79" s="683" t="e">
        <f>'5 kg @'!$F$74</f>
        <v>#N/A</v>
      </c>
      <c r="E79" s="745">
        <f>'DATOS @'!W97</f>
        <v>80</v>
      </c>
      <c r="F79" s="745">
        <f>'DATOS @'!X97</f>
        <v>250</v>
      </c>
      <c r="G79" s="680" t="e">
        <f>'1 g @'!$C$50</f>
        <v>#DIV/0!</v>
      </c>
      <c r="H79" s="680" t="e">
        <f>'1 g @'!$D$50</f>
        <v>#DIV/0!</v>
      </c>
      <c r="I79" s="680" t="e">
        <f>'1 g @'!$E$50</f>
        <v>#DIV/0!</v>
      </c>
      <c r="J79" s="681" t="e">
        <f t="shared" si="0"/>
        <v>#N/A</v>
      </c>
    </row>
    <row r="80" spans="1:11" ht="27.95" customHeight="1" x14ac:dyDescent="0.2">
      <c r="A80" s="676">
        <v>17</v>
      </c>
      <c r="B80" s="677" t="e">
        <f>'10 kg @'!$I$8</f>
        <v>#N/A</v>
      </c>
      <c r="C80" s="742" t="str">
        <f>'DATOS @'!B53</f>
        <v>10 kg</v>
      </c>
      <c r="D80" s="684" t="e">
        <f>'10 kg @'!$F$74</f>
        <v>#N/A</v>
      </c>
      <c r="E80" s="746">
        <f>'DATOS @'!W98</f>
        <v>0.16</v>
      </c>
      <c r="F80" s="746">
        <f>'DATOS @'!X98/1000</f>
        <v>0.5</v>
      </c>
      <c r="G80" s="680" t="e">
        <f>'10 kg @'!$C$50</f>
        <v>#DIV/0!</v>
      </c>
      <c r="H80" s="680" t="e">
        <f>'10 kg @'!$D$50</f>
        <v>#DIV/0!</v>
      </c>
      <c r="I80" s="680" t="e">
        <f>'10 kg @'!$E$50</f>
        <v>#DIV/0!</v>
      </c>
      <c r="J80" s="681" t="e">
        <f t="shared" si="0"/>
        <v>#N/A</v>
      </c>
    </row>
    <row r="81" spans="1:10" ht="27.95" hidden="1" customHeight="1" x14ac:dyDescent="0.2">
      <c r="A81" s="676">
        <v>18</v>
      </c>
      <c r="B81" s="677" t="e">
        <f>'5 kg @ (C)'!$I$8</f>
        <v>#N/A</v>
      </c>
      <c r="C81" s="678" t="str">
        <f>'DATOS @'!B52</f>
        <v>5 kg</v>
      </c>
      <c r="D81" s="683" t="e">
        <f>'5 kg @ (C)'!$F$74</f>
        <v>#N/A</v>
      </c>
      <c r="E81" s="686">
        <f>'DATOS @'!W97</f>
        <v>80</v>
      </c>
      <c r="F81" s="687">
        <f>'DATOS @'!X97/1000</f>
        <v>0.25</v>
      </c>
      <c r="G81" s="680" t="e">
        <f>'5 kg @ (C)'!$C$50</f>
        <v>#DIV/0!</v>
      </c>
      <c r="H81" s="680" t="e">
        <f>'5 kg @ (C)'!$D$50</f>
        <v>#DIV/0!</v>
      </c>
      <c r="I81" s="680" t="e">
        <f>'5 kg @ (C)'!$E$50</f>
        <v>#DIV/0!</v>
      </c>
      <c r="J81" s="681" t="e">
        <f t="shared" ref="J81" si="1">IF(ABS(D81)+E81&gt;=((F81)),"NO","SI")</f>
        <v>#N/A</v>
      </c>
    </row>
    <row r="82" spans="1:10" ht="27.95" hidden="1" customHeight="1" x14ac:dyDescent="0.2">
      <c r="A82" s="676">
        <v>19</v>
      </c>
      <c r="B82" s="677" t="e">
        <f>'10 kg @ (C)'!$I$8</f>
        <v>#N/A</v>
      </c>
      <c r="C82" s="678" t="str">
        <f>'DATOS @'!B53</f>
        <v>10 kg</v>
      </c>
      <c r="D82" s="684" t="e">
        <f>'10 kg @ (C)'!$F$74</f>
        <v>#N/A</v>
      </c>
      <c r="E82" s="687">
        <f>'DATOS @'!W98</f>
        <v>0.16</v>
      </c>
      <c r="F82" s="687">
        <f>'DATOS @'!X98/1000</f>
        <v>0.5</v>
      </c>
      <c r="G82" s="680" t="e">
        <f>'10 kg @ (C)'!$C$50</f>
        <v>#DIV/0!</v>
      </c>
      <c r="H82" s="680" t="e">
        <f>'10 kg @ (C)'!$D$50</f>
        <v>#DIV/0!</v>
      </c>
      <c r="I82" s="680" t="e">
        <f>'10 kg @ (C)'!$E$50</f>
        <v>#DIV/0!</v>
      </c>
      <c r="J82" s="681" t="e">
        <f t="shared" ref="J82" si="2">IF(ABS(D82)+E82&gt;=((F82)),"NO","SI")</f>
        <v>#N/A</v>
      </c>
    </row>
    <row r="83" spans="1:10" ht="27.95" hidden="1" customHeight="1" thickBot="1" x14ac:dyDescent="0.25">
      <c r="A83" s="688">
        <v>20</v>
      </c>
      <c r="B83" s="689" t="e">
        <f>'20 kg @ (C)'!$I$8</f>
        <v>#N/A</v>
      </c>
      <c r="C83" s="690" t="str">
        <f>'DATOS @'!V99</f>
        <v>20 kg</v>
      </c>
      <c r="D83" s="691" t="e">
        <f>'20 kg @ (C)'!$F$74</f>
        <v>#N/A</v>
      </c>
      <c r="E83" s="692">
        <f>'DATOS @'!W99</f>
        <v>0.3</v>
      </c>
      <c r="F83" s="692">
        <f>'DATOS @'!X99/1000</f>
        <v>1</v>
      </c>
      <c r="G83" s="693" t="e">
        <f>'20 kg @ (C)'!$C$50</f>
        <v>#DIV/0!</v>
      </c>
      <c r="H83" s="693" t="e">
        <f>'20 kg @ (C)'!$D$50</f>
        <v>#DIV/0!</v>
      </c>
      <c r="I83" s="680" t="e">
        <f>'20 kg @ (C)'!$E$50</f>
        <v>#DIV/0!</v>
      </c>
      <c r="J83" s="694" t="e">
        <f t="shared" ref="J83" si="3">IF(ABS(D83)+E83&gt;=((F83)),"NO","SI")</f>
        <v>#N/A</v>
      </c>
    </row>
    <row r="84" spans="1:10" ht="20.100000000000001" customHeight="1" x14ac:dyDescent="0.2">
      <c r="A84" s="695"/>
      <c r="B84" s="695"/>
      <c r="C84" s="695"/>
      <c r="D84" s="695"/>
      <c r="E84" s="695"/>
      <c r="F84" s="695"/>
      <c r="G84" s="696"/>
      <c r="H84" s="696"/>
      <c r="I84" s="696"/>
      <c r="J84" s="697"/>
    </row>
    <row r="85" spans="1:10" ht="120" customHeight="1" x14ac:dyDescent="0.2">
      <c r="A85" s="698"/>
      <c r="B85" s="697"/>
      <c r="C85" s="699"/>
      <c r="D85" s="700"/>
      <c r="E85" s="700"/>
      <c r="F85" s="699"/>
      <c r="G85" s="699"/>
      <c r="H85" s="699"/>
      <c r="I85" s="699"/>
      <c r="J85" s="699"/>
    </row>
    <row r="86" spans="1:10" ht="20.100000000000001" customHeight="1" x14ac:dyDescent="0.2">
      <c r="A86" s="698"/>
      <c r="B86" s="697"/>
      <c r="C86" s="699"/>
      <c r="D86" s="700"/>
      <c r="E86" s="700"/>
      <c r="F86" s="699"/>
    </row>
    <row r="87" spans="1:10" ht="35.1" customHeight="1" x14ac:dyDescent="0.25">
      <c r="A87" s="698"/>
      <c r="B87" s="697"/>
      <c r="C87" s="699"/>
      <c r="D87" s="700"/>
      <c r="E87" s="700"/>
      <c r="F87" s="699"/>
      <c r="G87" s="1091" t="s">
        <v>24</v>
      </c>
      <c r="H87" s="1091"/>
      <c r="I87" s="1092">
        <f>I3</f>
        <v>0</v>
      </c>
      <c r="J87" s="1092"/>
    </row>
    <row r="88" spans="1:10" ht="20.100000000000001" customHeight="1" x14ac:dyDescent="0.25">
      <c r="A88" s="698"/>
      <c r="B88" s="697"/>
      <c r="C88" s="699"/>
      <c r="D88" s="700"/>
      <c r="E88" s="700"/>
      <c r="F88" s="699"/>
      <c r="G88" s="701"/>
      <c r="H88" s="701"/>
      <c r="I88" s="702"/>
      <c r="J88" s="702"/>
    </row>
    <row r="89" spans="1:10" ht="23.1" customHeight="1" x14ac:dyDescent="0.2">
      <c r="A89" s="1072" t="s">
        <v>352</v>
      </c>
      <c r="B89" s="1072"/>
      <c r="C89" s="1072"/>
      <c r="D89" s="1072"/>
      <c r="E89" s="1072"/>
      <c r="F89" s="1072"/>
      <c r="G89" s="1072"/>
      <c r="H89" s="1072"/>
      <c r="I89" s="1072"/>
      <c r="J89" s="1072"/>
    </row>
    <row r="90" spans="1:10" ht="23.1" customHeight="1" x14ac:dyDescent="0.2">
      <c r="A90" s="1072"/>
      <c r="B90" s="1072"/>
      <c r="C90" s="1072"/>
      <c r="D90" s="1072"/>
      <c r="E90" s="1072"/>
      <c r="F90" s="1072"/>
      <c r="G90" s="1072"/>
      <c r="H90" s="1072"/>
      <c r="I90" s="1072"/>
      <c r="J90" s="1072"/>
    </row>
    <row r="91" spans="1:10" ht="23.1" customHeight="1" x14ac:dyDescent="0.2">
      <c r="A91" s="1072"/>
      <c r="B91" s="1072"/>
      <c r="C91" s="1072"/>
      <c r="D91" s="1072"/>
      <c r="E91" s="1072"/>
      <c r="F91" s="1072"/>
      <c r="G91" s="1072"/>
      <c r="H91" s="1072"/>
      <c r="I91" s="1072"/>
      <c r="J91" s="1072"/>
    </row>
    <row r="92" spans="1:10" ht="20.100000000000001" customHeight="1" x14ac:dyDescent="0.2">
      <c r="A92" s="703"/>
      <c r="B92" s="703"/>
      <c r="C92" s="703"/>
      <c r="D92" s="703"/>
      <c r="E92" s="703"/>
      <c r="F92" s="703"/>
      <c r="G92" s="703"/>
      <c r="H92" s="703"/>
      <c r="I92" s="703"/>
      <c r="J92" s="703"/>
    </row>
    <row r="93" spans="1:10" ht="23.1" customHeight="1" x14ac:dyDescent="0.2">
      <c r="A93" s="703"/>
      <c r="B93" s="703"/>
      <c r="C93" s="703"/>
      <c r="D93" s="703"/>
      <c r="E93" s="703"/>
      <c r="F93" s="703"/>
      <c r="G93" s="703"/>
      <c r="H93" s="703"/>
      <c r="I93" s="703"/>
      <c r="J93" s="703"/>
    </row>
    <row r="94" spans="1:10" ht="20.100000000000001" customHeight="1" x14ac:dyDescent="0.2">
      <c r="A94" s="704"/>
      <c r="B94" s="704"/>
      <c r="C94" s="704"/>
      <c r="D94" s="704"/>
      <c r="E94" s="704"/>
      <c r="F94" s="704"/>
      <c r="G94" s="704"/>
      <c r="H94" s="704"/>
      <c r="I94" s="704"/>
      <c r="J94" s="704"/>
    </row>
    <row r="95" spans="1:10" ht="23.1" customHeight="1" x14ac:dyDescent="0.2">
      <c r="A95" s="1109" t="s">
        <v>287</v>
      </c>
      <c r="B95" s="1109"/>
      <c r="C95" s="1109"/>
      <c r="D95" s="1109"/>
    </row>
    <row r="96" spans="1:10" ht="20.100000000000001" customHeight="1" x14ac:dyDescent="0.2"/>
    <row r="97" spans="1:10" s="706" customFormat="1" ht="33" customHeight="1" x14ac:dyDescent="0.25">
      <c r="A97" s="747" t="s">
        <v>145</v>
      </c>
      <c r="B97" s="1090" t="s">
        <v>323</v>
      </c>
      <c r="C97" s="1090"/>
      <c r="D97" s="1090"/>
      <c r="E97" s="1090"/>
      <c r="F97" s="1090"/>
      <c r="G97" s="1090"/>
      <c r="H97" s="1090"/>
      <c r="I97" s="1090"/>
      <c r="J97" s="1090"/>
    </row>
    <row r="98" spans="1:10" s="706" customFormat="1" ht="33" customHeight="1" x14ac:dyDescent="0.25">
      <c r="A98" s="747" t="s">
        <v>145</v>
      </c>
      <c r="B98" s="1090" t="s">
        <v>324</v>
      </c>
      <c r="C98" s="1090"/>
      <c r="D98" s="1090"/>
      <c r="E98" s="1090"/>
      <c r="F98" s="1090"/>
      <c r="G98" s="1090"/>
      <c r="H98" s="1090"/>
      <c r="I98" s="1090"/>
      <c r="J98" s="1090"/>
    </row>
    <row r="99" spans="1:10" s="706" customFormat="1" ht="33" customHeight="1" x14ac:dyDescent="0.25">
      <c r="A99" s="747" t="s">
        <v>145</v>
      </c>
      <c r="B99" s="1090" t="s">
        <v>339</v>
      </c>
      <c r="C99" s="1090"/>
      <c r="D99" s="1090"/>
      <c r="E99" s="1090"/>
      <c r="F99" s="1090"/>
      <c r="G99" s="1090"/>
      <c r="H99" s="1090"/>
      <c r="I99" s="1090"/>
      <c r="J99" s="1090"/>
    </row>
    <row r="100" spans="1:10" s="706" customFormat="1" ht="23.1" customHeight="1" x14ac:dyDescent="0.25">
      <c r="A100" s="747" t="s">
        <v>145</v>
      </c>
      <c r="B100" s="1090" t="s">
        <v>390</v>
      </c>
      <c r="C100" s="1090"/>
      <c r="D100" s="1090"/>
      <c r="E100" s="1090"/>
      <c r="F100" s="1090"/>
      <c r="G100" s="1090"/>
      <c r="H100" s="1090"/>
      <c r="I100" s="1090"/>
      <c r="J100" s="1090"/>
    </row>
    <row r="101" spans="1:10" s="706" customFormat="1" ht="23.1" customHeight="1" x14ac:dyDescent="0.25">
      <c r="A101" s="747" t="s">
        <v>145</v>
      </c>
      <c r="B101" s="1090" t="s">
        <v>218</v>
      </c>
      <c r="C101" s="1090"/>
      <c r="D101" s="1090"/>
      <c r="E101" s="1090"/>
      <c r="F101" s="1090"/>
      <c r="G101" s="1090"/>
      <c r="H101" s="1090"/>
      <c r="I101" s="1090"/>
      <c r="J101" s="1090"/>
    </row>
    <row r="102" spans="1:10" s="706" customFormat="1" ht="33" customHeight="1" x14ac:dyDescent="0.25">
      <c r="A102" s="747" t="s">
        <v>145</v>
      </c>
      <c r="B102" s="1090" t="s">
        <v>325</v>
      </c>
      <c r="C102" s="1090"/>
      <c r="D102" s="1090"/>
      <c r="E102" s="1090"/>
      <c r="F102" s="1090"/>
      <c r="G102" s="1090"/>
      <c r="H102" s="1090"/>
      <c r="I102" s="1090"/>
      <c r="J102" s="1090"/>
    </row>
    <row r="103" spans="1:10" s="706" customFormat="1" ht="23.1" customHeight="1" x14ac:dyDescent="0.25">
      <c r="A103" s="747" t="s">
        <v>145</v>
      </c>
      <c r="B103" s="1090" t="s">
        <v>351</v>
      </c>
      <c r="C103" s="1090"/>
      <c r="D103" s="1090"/>
      <c r="E103" s="1090"/>
      <c r="F103" s="1090"/>
      <c r="G103" s="1090"/>
      <c r="H103" s="1090"/>
      <c r="I103" s="1090"/>
      <c r="J103" s="1090"/>
    </row>
    <row r="104" spans="1:10" s="706" customFormat="1" ht="23.1" customHeight="1" x14ac:dyDescent="0.25">
      <c r="A104" s="747" t="s">
        <v>145</v>
      </c>
      <c r="B104" s="1090" t="s">
        <v>340</v>
      </c>
      <c r="C104" s="1090"/>
      <c r="D104" s="1090"/>
      <c r="E104" s="1090"/>
      <c r="F104" s="1090"/>
      <c r="G104" s="1090"/>
      <c r="H104" s="1090"/>
      <c r="I104" s="1090"/>
      <c r="J104" s="1090"/>
    </row>
    <row r="105" spans="1:10" ht="23.1" customHeight="1" x14ac:dyDescent="0.2">
      <c r="A105" s="747" t="s">
        <v>145</v>
      </c>
      <c r="B105" s="1090" t="s">
        <v>379</v>
      </c>
      <c r="C105" s="1090"/>
      <c r="D105" s="1090"/>
      <c r="E105" s="1090"/>
      <c r="F105" s="1090"/>
      <c r="G105" s="1090"/>
      <c r="H105" s="1090"/>
      <c r="I105" s="1090"/>
      <c r="J105" s="1090"/>
    </row>
    <row r="106" spans="1:10" ht="23.1" customHeight="1" x14ac:dyDescent="0.2">
      <c r="A106" s="747" t="s">
        <v>145</v>
      </c>
      <c r="B106" s="1090" t="s">
        <v>384</v>
      </c>
      <c r="C106" s="1090"/>
      <c r="D106" s="1090"/>
      <c r="E106" s="1090"/>
      <c r="F106" s="1090"/>
      <c r="G106" s="1090"/>
      <c r="H106" s="1090"/>
      <c r="I106" s="1090"/>
      <c r="J106" s="1090"/>
    </row>
    <row r="107" spans="1:10" ht="20.100000000000001" customHeight="1" x14ac:dyDescent="0.2">
      <c r="A107" s="705"/>
      <c r="B107" s="1108"/>
      <c r="C107" s="1108"/>
      <c r="D107" s="1108"/>
      <c r="E107" s="1108"/>
      <c r="F107" s="1108"/>
      <c r="G107" s="1108"/>
      <c r="H107" s="1108"/>
      <c r="I107" s="1108"/>
      <c r="J107" s="1108"/>
    </row>
    <row r="108" spans="1:10" ht="20.100000000000001" customHeight="1" x14ac:dyDescent="0.2"/>
    <row r="109" spans="1:10" ht="23.1" customHeight="1" x14ac:dyDescent="0.25">
      <c r="A109" s="1082" t="s">
        <v>16</v>
      </c>
      <c r="B109" s="1082"/>
      <c r="C109" s="1082"/>
      <c r="E109" s="707"/>
    </row>
    <row r="110" spans="1:10" ht="20.100000000000001" customHeight="1" x14ac:dyDescent="0.2"/>
    <row r="111" spans="1:10" ht="20.100000000000001" customHeight="1" x14ac:dyDescent="0.2">
      <c r="G111" s="708"/>
      <c r="J111" s="633"/>
    </row>
    <row r="112" spans="1:10" ht="23.1" customHeight="1" thickBot="1" x14ac:dyDescent="0.3">
      <c r="A112" s="707"/>
      <c r="B112" s="1097"/>
      <c r="C112" s="1097"/>
      <c r="D112" s="1097"/>
      <c r="E112" s="1097"/>
      <c r="F112" s="709"/>
      <c r="G112" s="710"/>
      <c r="H112" s="710"/>
      <c r="I112" s="710"/>
      <c r="J112" s="709"/>
    </row>
    <row r="113" spans="1:10" ht="23.1" customHeight="1" x14ac:dyDescent="0.25">
      <c r="B113" s="1098" t="s">
        <v>283</v>
      </c>
      <c r="C113" s="1098"/>
      <c r="D113" s="1098"/>
      <c r="E113" s="1098"/>
      <c r="G113" s="1081" t="s">
        <v>142</v>
      </c>
      <c r="H113" s="1081"/>
      <c r="I113" s="1081"/>
      <c r="J113" s="1081"/>
    </row>
    <row r="114" spans="1:10" ht="23.1" customHeight="1" x14ac:dyDescent="0.25">
      <c r="A114" s="1082" t="e">
        <f>VLOOKUP($F$112,'DATOS @'!$V$109:$Y$113,4,FALSE)</f>
        <v>#N/A</v>
      </c>
      <c r="B114" s="1082"/>
      <c r="C114" s="1082"/>
      <c r="D114" s="1082"/>
      <c r="E114" s="1082"/>
      <c r="F114" s="1082"/>
      <c r="G114" s="1082" t="e">
        <f>VLOOKUP($J$112,'DATOS @'!V109:AA113,6,FALSE)</f>
        <v>#N/A</v>
      </c>
      <c r="H114" s="1082"/>
      <c r="I114" s="1082"/>
      <c r="J114" s="1082"/>
    </row>
    <row r="115" spans="1:10" ht="23.1" customHeight="1" x14ac:dyDescent="0.25">
      <c r="B115" s="1082" t="e">
        <f>VLOOKUP($F$112,'DATOS @'!$V$109:$Y$113,2,FALSE)</f>
        <v>#N/A</v>
      </c>
      <c r="C115" s="1082"/>
      <c r="D115" s="1082"/>
      <c r="E115" s="1082"/>
      <c r="G115" s="1094" t="e">
        <f>VLOOKUP($J$112,'DATOS @'!$V$109:$AA$113,2,FALSE)</f>
        <v>#N/A</v>
      </c>
      <c r="H115" s="1094"/>
      <c r="I115" s="1094"/>
      <c r="J115" s="1094"/>
    </row>
    <row r="116" spans="1:10" x14ac:dyDescent="0.2">
      <c r="J116" s="633"/>
    </row>
    <row r="117" spans="1:10" ht="23.1" customHeight="1" x14ac:dyDescent="0.2">
      <c r="B117" s="1095" t="s">
        <v>353</v>
      </c>
      <c r="C117" s="1095"/>
      <c r="D117" s="1096" t="s">
        <v>401</v>
      </c>
      <c r="E117" s="1096"/>
      <c r="F117" s="1093"/>
      <c r="G117" s="1093"/>
      <c r="J117" s="633"/>
    </row>
    <row r="118" spans="1:10" x14ac:dyDescent="0.2">
      <c r="J118" s="633"/>
    </row>
    <row r="119" spans="1:10" ht="23.1" customHeight="1" x14ac:dyDescent="0.25">
      <c r="A119" s="1081" t="s">
        <v>63</v>
      </c>
      <c r="B119" s="1081"/>
      <c r="C119" s="1081"/>
      <c r="D119" s="1081"/>
      <c r="E119" s="1081"/>
      <c r="F119" s="1081"/>
      <c r="G119" s="1081"/>
      <c r="H119" s="1081"/>
      <c r="I119" s="1081"/>
      <c r="J119" s="1081"/>
    </row>
  </sheetData>
  <sheetProtection algorithmName="SHA-512" hashValue="0KFE85PxEISFcA+KMeXr1wzAyQlJFxX4mcrECEd3iB7GLqtOqu1xGl2NwbL5BYrwVUurmdjOYRH0v2L0y0w9Mg==" saltValue="lPTSqFhuudPwHwsRJdilxQ==" spinCount="100000" sheet="1" objects="1" scenarios="1"/>
  <mergeCells count="101">
    <mergeCell ref="F18:G18"/>
    <mergeCell ref="B105:J105"/>
    <mergeCell ref="A40:B40"/>
    <mergeCell ref="C40:D40"/>
    <mergeCell ref="E40:F40"/>
    <mergeCell ref="A39:B39"/>
    <mergeCell ref="C39:D39"/>
    <mergeCell ref="E39:F39"/>
    <mergeCell ref="A34:J34"/>
    <mergeCell ref="A27:J27"/>
    <mergeCell ref="A37:B38"/>
    <mergeCell ref="G38:H38"/>
    <mergeCell ref="I38:J38"/>
    <mergeCell ref="A35:J35"/>
    <mergeCell ref="A29:J29"/>
    <mergeCell ref="F20:J20"/>
    <mergeCell ref="A30:J30"/>
    <mergeCell ref="C37:D38"/>
    <mergeCell ref="E37:F38"/>
    <mergeCell ref="G37:J37"/>
    <mergeCell ref="D18:E18"/>
    <mergeCell ref="B115:E115"/>
    <mergeCell ref="G113:J113"/>
    <mergeCell ref="A42:J42"/>
    <mergeCell ref="I48:J48"/>
    <mergeCell ref="A57:J57"/>
    <mergeCell ref="G59:H59"/>
    <mergeCell ref="I59:J59"/>
    <mergeCell ref="A50:C50"/>
    <mergeCell ref="G50:H50"/>
    <mergeCell ref="I50:J50"/>
    <mergeCell ref="A44:J46"/>
    <mergeCell ref="A48:C48"/>
    <mergeCell ref="G48:H48"/>
    <mergeCell ref="A49:C49"/>
    <mergeCell ref="B106:J106"/>
    <mergeCell ref="B107:J107"/>
    <mergeCell ref="A95:D95"/>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F117:G117"/>
    <mergeCell ref="G115:J115"/>
    <mergeCell ref="G114:J114"/>
    <mergeCell ref="B117:C117"/>
    <mergeCell ref="D117:E117"/>
    <mergeCell ref="A114:F114"/>
    <mergeCell ref="B112:E112"/>
    <mergeCell ref="B113:E113"/>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I49:J49"/>
    <mergeCell ref="A52:J52"/>
    <mergeCell ref="A60:J60"/>
    <mergeCell ref="A20:E20"/>
    <mergeCell ref="G32:H32"/>
    <mergeCell ref="I32:J32"/>
    <mergeCell ref="A17:C17"/>
    <mergeCell ref="D17:G17"/>
    <mergeCell ref="A8:B8"/>
    <mergeCell ref="D8:I8"/>
    <mergeCell ref="A9:B9"/>
    <mergeCell ref="D9:G9"/>
    <mergeCell ref="A11:C11"/>
    <mergeCell ref="D11:E11"/>
    <mergeCell ref="F11:H11"/>
    <mergeCell ref="I11:J11"/>
    <mergeCell ref="A15:C15"/>
    <mergeCell ref="A16:C16"/>
    <mergeCell ref="D16:G16"/>
    <mergeCell ref="A13:J13"/>
    <mergeCell ref="D15:J1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6" max="9" man="1"/>
    <brk id="84" max="9" man="1"/>
  </rowBreaks>
  <ignoredErrors>
    <ignoredError sqref="D8:I9 D11 D16:D17 D18 A23 E25 G115 D7"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K8" sqref="K8"/>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720"/>
      <c r="B2" s="720"/>
      <c r="C2" s="720"/>
      <c r="D2" s="720"/>
      <c r="E2" s="720"/>
      <c r="F2" s="720"/>
    </row>
    <row r="3" spans="1:10" ht="35.1" customHeight="1" x14ac:dyDescent="0.25">
      <c r="A3" s="720"/>
      <c r="B3" s="720"/>
      <c r="C3" s="720"/>
      <c r="D3" s="720"/>
      <c r="E3" s="1067" t="s">
        <v>410</v>
      </c>
      <c r="F3" s="1067"/>
      <c r="G3" s="1067"/>
      <c r="H3" s="1067"/>
      <c r="I3" s="1068">
        <f>'DATOS @'!J7</f>
        <v>0</v>
      </c>
      <c r="J3" s="1068"/>
    </row>
    <row r="4" spans="1:10" ht="20.100000000000001" customHeight="1" x14ac:dyDescent="0.25">
      <c r="A4" s="720"/>
      <c r="B4" s="720"/>
      <c r="C4" s="720"/>
      <c r="D4" s="720"/>
      <c r="E4" s="720"/>
      <c r="F4" s="720"/>
      <c r="G4" s="721"/>
      <c r="H4" s="721"/>
      <c r="I4" s="722"/>
      <c r="J4" s="722"/>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@'!E7</f>
        <v>0</v>
      </c>
      <c r="E7" s="1060"/>
      <c r="F7" s="1060"/>
      <c r="G7" s="1060"/>
      <c r="H7" s="1060"/>
      <c r="I7" s="1060"/>
      <c r="J7" s="1060"/>
    </row>
    <row r="8" spans="1:10" ht="23.1" customHeight="1" x14ac:dyDescent="0.2">
      <c r="A8" s="1058" t="s">
        <v>342</v>
      </c>
      <c r="B8" s="1058"/>
      <c r="C8" s="636"/>
      <c r="D8" s="1060">
        <f>'DATOS @'!F7</f>
        <v>0</v>
      </c>
      <c r="E8" s="1060"/>
      <c r="F8" s="1060"/>
      <c r="G8" s="1060"/>
      <c r="H8" s="1060"/>
      <c r="I8" s="1060"/>
    </row>
    <row r="9" spans="1:10" ht="23.1" customHeight="1" x14ac:dyDescent="0.2">
      <c r="A9" s="1058" t="s">
        <v>343</v>
      </c>
      <c r="B9" s="1058"/>
      <c r="D9" s="1060">
        <f>'DATOS @'!C7</f>
        <v>0</v>
      </c>
      <c r="E9" s="1060"/>
      <c r="F9" s="1060"/>
      <c r="G9" s="1060"/>
    </row>
    <row r="10" spans="1:10" ht="20.100000000000001" customHeight="1" x14ac:dyDescent="0.2">
      <c r="A10" s="719"/>
      <c r="B10" s="719"/>
      <c r="D10" s="719"/>
      <c r="E10" s="719"/>
      <c r="F10" s="634"/>
    </row>
    <row r="11" spans="1:10" ht="23.1" customHeight="1" x14ac:dyDescent="0.2">
      <c r="A11" s="1058" t="s">
        <v>344</v>
      </c>
      <c r="B11" s="1058"/>
      <c r="C11" s="1058"/>
      <c r="D11" s="1061">
        <f>'DATOS @'!D7</f>
        <v>0</v>
      </c>
      <c r="E11" s="1061"/>
      <c r="F11" s="1062" t="s">
        <v>345</v>
      </c>
      <c r="G11" s="1062"/>
      <c r="H11" s="1062"/>
      <c r="I11" s="1061" t="e">
        <f>'10 kg @'!E4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723"/>
      <c r="B14" s="723"/>
      <c r="C14" s="723"/>
      <c r="D14" s="723"/>
      <c r="E14" s="723"/>
      <c r="F14" s="634"/>
    </row>
    <row r="15" spans="1:10" ht="23.1" customHeight="1" x14ac:dyDescent="0.2">
      <c r="A15" s="1058" t="s">
        <v>346</v>
      </c>
      <c r="B15" s="1058"/>
      <c r="C15" s="1058"/>
      <c r="D15" s="1065" t="s">
        <v>385</v>
      </c>
      <c r="E15" s="1065"/>
      <c r="F15" s="1065"/>
      <c r="G15" s="1065"/>
      <c r="H15" s="1065"/>
      <c r="I15" s="1065"/>
      <c r="J15" s="1065"/>
    </row>
    <row r="16" spans="1:10" ht="23.1" customHeight="1" x14ac:dyDescent="0.2">
      <c r="A16" s="1058" t="s">
        <v>347</v>
      </c>
      <c r="B16" s="1058"/>
      <c r="C16" s="1058"/>
      <c r="D16" s="1063">
        <f>'DATOS @'!D37</f>
        <v>0</v>
      </c>
      <c r="E16" s="1063"/>
      <c r="F16" s="1063"/>
      <c r="G16" s="1063"/>
      <c r="H16" s="635"/>
      <c r="I16" s="635"/>
      <c r="J16" s="635"/>
    </row>
    <row r="17" spans="1:10" ht="23.1" customHeight="1" x14ac:dyDescent="0.2">
      <c r="A17" s="1058" t="s">
        <v>348</v>
      </c>
      <c r="B17" s="1058"/>
      <c r="C17" s="1058"/>
      <c r="D17" s="1059">
        <f>'DATOS @'!E37</f>
        <v>0</v>
      </c>
      <c r="E17" s="1059"/>
      <c r="F17" s="1059"/>
      <c r="G17" s="1059"/>
      <c r="H17" s="635"/>
      <c r="I17" s="635"/>
      <c r="J17" s="635"/>
    </row>
    <row r="18" spans="1:10" ht="23.1" customHeight="1" x14ac:dyDescent="0.2">
      <c r="A18" s="1058" t="s">
        <v>11</v>
      </c>
      <c r="B18" s="1058"/>
      <c r="C18" s="1058"/>
      <c r="D18" s="1133">
        <f>'DATOS @'!C37</f>
        <v>0</v>
      </c>
      <c r="E18" s="1133"/>
      <c r="F18" s="1061"/>
      <c r="G18" s="1061"/>
    </row>
    <row r="19" spans="1:10" ht="20.100000000000001" customHeight="1" x14ac:dyDescent="0.2">
      <c r="A19" s="719"/>
      <c r="B19" s="719"/>
      <c r="C19" s="719"/>
      <c r="D19" s="639"/>
      <c r="E19" s="635"/>
      <c r="F19" s="635"/>
      <c r="G19" s="635"/>
    </row>
    <row r="20" spans="1:10" ht="23.1" customHeight="1" x14ac:dyDescent="0.2">
      <c r="A20" s="1058" t="s">
        <v>12</v>
      </c>
      <c r="B20" s="1058"/>
      <c r="C20" s="1058"/>
      <c r="D20" s="1058"/>
      <c r="E20" s="1058"/>
      <c r="F20" s="1129">
        <f>'DATOS @'!C59</f>
        <v>17</v>
      </c>
      <c r="G20" s="1129"/>
      <c r="H20" s="1129"/>
      <c r="I20" s="1129"/>
      <c r="J20" s="1129"/>
    </row>
    <row r="21" spans="1:10" ht="20.100000000000001" customHeight="1" x14ac:dyDescent="0.2">
      <c r="A21" s="719"/>
      <c r="B21" s="719"/>
      <c r="C21" s="719"/>
      <c r="D21" s="719"/>
      <c r="E21" s="719"/>
      <c r="F21" s="719"/>
      <c r="G21" s="634"/>
    </row>
    <row r="22" spans="1:10" ht="23.1" customHeight="1" x14ac:dyDescent="0.2">
      <c r="A22" s="1069" t="s">
        <v>239</v>
      </c>
      <c r="B22" s="1069"/>
      <c r="C22" s="1069"/>
      <c r="D22" s="1069"/>
      <c r="E22" s="1069"/>
      <c r="F22" s="1069"/>
    </row>
    <row r="23" spans="1:10" ht="23.1" customHeight="1" x14ac:dyDescent="0.2">
      <c r="A23" s="1076" t="str">
        <f>'DATOS @'!G7</f>
        <v>Laboratorios de calibración masa y volumen de la SIC, avenida carrera 50 # 26-55, int. 2, INM piso 5.</v>
      </c>
      <c r="B23" s="1076"/>
      <c r="C23" s="1076"/>
      <c r="D23" s="1076"/>
      <c r="E23" s="1076"/>
      <c r="F23" s="1076"/>
      <c r="G23" s="1076"/>
      <c r="H23" s="1076"/>
      <c r="I23" s="1076"/>
      <c r="J23" s="1076"/>
    </row>
    <row r="24" spans="1:10" ht="20.100000000000001" customHeight="1" x14ac:dyDescent="0.2">
      <c r="B24" s="1069"/>
      <c r="C24" s="1069"/>
      <c r="D24" s="1069"/>
      <c r="E24" s="1069"/>
      <c r="F24" s="723"/>
      <c r="G24" s="635"/>
    </row>
    <row r="25" spans="1:10" ht="23.1" customHeight="1" x14ac:dyDescent="0.2">
      <c r="A25" s="1069" t="s">
        <v>240</v>
      </c>
      <c r="B25" s="1069"/>
      <c r="C25" s="1069"/>
      <c r="D25" s="1069"/>
      <c r="E25" s="1075">
        <f>'DATOS @'!I7</f>
        <v>0</v>
      </c>
      <c r="F25" s="1075"/>
      <c r="G25" s="640"/>
      <c r="H25" s="640"/>
    </row>
    <row r="26" spans="1:10" ht="20.100000000000001" customHeight="1" x14ac:dyDescent="0.25">
      <c r="A26" s="635"/>
      <c r="B26" s="635"/>
      <c r="C26" s="635"/>
      <c r="D26" s="635"/>
      <c r="E26" s="635"/>
      <c r="F26" s="635"/>
      <c r="G26" s="721"/>
      <c r="H26" s="72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731"/>
      <c r="B28" s="731"/>
      <c r="C28" s="731"/>
      <c r="D28" s="731"/>
      <c r="G28" s="634"/>
    </row>
    <row r="29" spans="1:10" ht="33" customHeight="1" x14ac:dyDescent="0.2">
      <c r="A29" s="1128" t="s">
        <v>349</v>
      </c>
      <c r="B29" s="1128"/>
      <c r="C29" s="1128"/>
      <c r="D29" s="1128"/>
      <c r="E29" s="1128"/>
      <c r="F29" s="1128"/>
      <c r="G29" s="1128"/>
      <c r="H29" s="1128"/>
      <c r="I29" s="1128"/>
      <c r="J29" s="1128"/>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E32" s="1067" t="s">
        <v>410</v>
      </c>
      <c r="F32" s="1067"/>
      <c r="G32" s="1067"/>
      <c r="H32" s="1067"/>
      <c r="I32" s="1068">
        <f>I3</f>
        <v>0</v>
      </c>
      <c r="J32" s="1068"/>
    </row>
    <row r="33" spans="1:10" ht="20.100000000000001" customHeight="1" x14ac:dyDescent="0.25">
      <c r="G33" s="721"/>
      <c r="H33" s="72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5.5" customHeight="1" thickBot="1" x14ac:dyDescent="0.25">
      <c r="A36" s="644"/>
      <c r="B36" s="644"/>
      <c r="C36" s="644"/>
      <c r="D36" s="644"/>
      <c r="E36" s="644"/>
      <c r="F36" s="644"/>
      <c r="G36" s="644"/>
      <c r="J36" s="645"/>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14" t="str">
        <f>D15</f>
        <v>Juego de pesas de 1 g a 5 kg</v>
      </c>
      <c r="B39" s="1115"/>
      <c r="C39" s="1116" t="s">
        <v>5</v>
      </c>
      <c r="D39" s="1117"/>
      <c r="E39" s="1118" t="e">
        <f>VLOOKUP($J$36,'DATOS @'!B123:G133,1,FALSE)</f>
        <v>#N/A</v>
      </c>
      <c r="F39" s="1115"/>
      <c r="G39" s="737" t="e">
        <f>VLOOKUP($J$36,'DATOS @'!B123:G134,3,FALSE)</f>
        <v>#N/A</v>
      </c>
      <c r="H39" s="738" t="s">
        <v>247</v>
      </c>
      <c r="I39" s="739" t="e">
        <f>VLOOKUP($J$36,'DATOS @'!B123:G133,5,FALSE)</f>
        <v>#N/A</v>
      </c>
      <c r="J39" s="740"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06" t="s">
        <v>282</v>
      </c>
      <c r="B44" s="1106"/>
      <c r="C44" s="1106"/>
      <c r="D44" s="1106"/>
      <c r="E44" s="1106"/>
      <c r="F44" s="1106"/>
      <c r="G44" s="1106"/>
      <c r="H44" s="1106"/>
      <c r="I44" s="1106"/>
      <c r="J44" s="1106"/>
    </row>
    <row r="45" spans="1:10" ht="15" customHeight="1" x14ac:dyDescent="0.2">
      <c r="A45" s="1106"/>
      <c r="B45" s="1106"/>
      <c r="C45" s="1106"/>
      <c r="D45" s="1106"/>
      <c r="E45" s="1106"/>
      <c r="F45" s="1106"/>
      <c r="G45" s="1106"/>
      <c r="H45" s="1106"/>
      <c r="I45" s="1106"/>
      <c r="J45" s="1106"/>
    </row>
    <row r="46" spans="1:10" ht="15" customHeight="1" x14ac:dyDescent="0.2">
      <c r="A46" s="1106"/>
      <c r="B46" s="1106"/>
      <c r="C46" s="1106"/>
      <c r="D46" s="1106"/>
      <c r="E46" s="1106"/>
      <c r="F46" s="1106"/>
      <c r="G46" s="1106"/>
      <c r="H46" s="1106"/>
      <c r="I46" s="1106"/>
      <c r="J46" s="1106"/>
    </row>
    <row r="47" spans="1:10" ht="20.100000000000001" customHeight="1" thickBot="1" x14ac:dyDescent="0.25">
      <c r="A47" s="730"/>
      <c r="B47" s="730"/>
      <c r="C47" s="730"/>
      <c r="D47" s="730"/>
      <c r="E47" s="730"/>
      <c r="F47" s="730"/>
      <c r="G47" s="730"/>
      <c r="H47" s="730"/>
      <c r="I47" s="730"/>
      <c r="J47" s="730"/>
    </row>
    <row r="48" spans="1:10" ht="39.950000000000003" customHeight="1" thickBot="1" x14ac:dyDescent="0.25">
      <c r="A48" s="1100" t="s">
        <v>13</v>
      </c>
      <c r="B48" s="1100"/>
      <c r="C48" s="1100"/>
      <c r="D48" s="728" t="s">
        <v>21</v>
      </c>
      <c r="E48" s="728"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107" t="str">
        <f>D15</f>
        <v>Juego de pesas de 1 g a 5 kg</v>
      </c>
      <c r="B49" s="1107"/>
      <c r="C49" s="1107"/>
      <c r="D49" s="657" t="e">
        <f>VLOOKUP('1 g @'!$E$6,'DATOS @'!N10:AA61,2,FALSE)</f>
        <v>#N/A</v>
      </c>
      <c r="E49" s="729" t="e">
        <f>VLOOKUP('1 g @'!$E$6,'DATOS @'!N10:AA61,3,FALSE)</f>
        <v>#N/A</v>
      </c>
      <c r="F49" s="659" t="e">
        <f>VLOOKUP('1 g @'!$E$6,'DATOS @'!N10:AA61,14,FALSE)</f>
        <v>#N/A</v>
      </c>
      <c r="G49" s="1077" t="e">
        <f>VLOOKUP('1 g @'!$E$6,'DATOS @'!N10:AA61,6,FALSE)</f>
        <v>#N/A</v>
      </c>
      <c r="H49" s="1077"/>
      <c r="I49" s="1079" t="e">
        <f>VLOOKUP('1 g @'!$E$6,'DATOS @'!N10:AA61,7,FALSE)</f>
        <v>#N/A</v>
      </c>
      <c r="J49" s="1079"/>
    </row>
    <row r="50" spans="1:1022 1031:2042 2051:3072 3081:4092 4101:5112 5121:6142 6151:7162 7171:8192 8201:9212 9221:10232 10241:11262 11271:12282 12291:13312 13321:14332 14341:15352 15361:16382" ht="33" customHeight="1" thickBot="1" x14ac:dyDescent="0.25">
      <c r="A50" s="1103" t="s">
        <v>350</v>
      </c>
      <c r="B50" s="1103"/>
      <c r="C50" s="1103"/>
      <c r="D50" s="657" t="e">
        <f>VLOOKUP('10 kg @'!$E$6,'DATOS @'!N10:AA61,2,FALSE)</f>
        <v>#N/A</v>
      </c>
      <c r="E50" s="729" t="e">
        <f>VLOOKUP('10 kg @'!$E$6,'DATOS @'!N10:AA61,3,FALSE)</f>
        <v>#N/A</v>
      </c>
      <c r="F50" s="660" t="e">
        <f>VLOOKUP('10 kg @'!$E$6,'DATOS @'!N10:AA61,14,FALSE)</f>
        <v>#N/A</v>
      </c>
      <c r="G50" s="1104" t="e">
        <f>VLOOKUP('10 kg @'!$E$6,'DATOS @'!N10:AA61,6,FALSE)</f>
        <v>#N/A</v>
      </c>
      <c r="H50" s="1105"/>
      <c r="I50" s="1079" t="e">
        <f>VLOOKUP('10 kg @'!$E$6,'DATOS @'!N10:AA61,7,FALSE)</f>
        <v>#N/A</v>
      </c>
      <c r="J50" s="1079"/>
    </row>
    <row r="51" spans="1:1022 1031:2042 2051:3072 3081:4092 4101:5112 5121:6142 6151:7162 7171:8192 8201:9212 9221:10232 10241:11262 11271:12282 12291:13312 13321:14332 14341:15352 15361:16382" ht="20.100000000000001" customHeight="1" x14ac:dyDescent="0.2">
      <c r="A51" s="661"/>
      <c r="B51" s="661"/>
      <c r="C51" s="661"/>
      <c r="D51" s="662"/>
      <c r="E51" s="661"/>
      <c r="F51" s="661"/>
      <c r="G51" s="661"/>
      <c r="H51" s="661"/>
      <c r="I51" s="663"/>
      <c r="J51" s="663"/>
    </row>
    <row r="52" spans="1:1022 1031:2042 2051:3072 3081:4092 4101:5112 5121:6142 6151:7162 7171:8192 8201:9212 9221:10232 10241:11262 11271:12282 12291:13312 13321:14332 14341:15352 15361:16382" ht="23.1" customHeight="1" x14ac:dyDescent="0.2">
      <c r="A52" s="1080" t="s">
        <v>285</v>
      </c>
      <c r="B52" s="1080"/>
      <c r="C52" s="1080"/>
      <c r="D52" s="1080"/>
      <c r="E52" s="1080"/>
      <c r="F52" s="1080"/>
      <c r="G52" s="1080"/>
      <c r="H52" s="1080"/>
      <c r="I52" s="1080"/>
      <c r="J52" s="1080"/>
    </row>
    <row r="53" spans="1:1022 1031:2042 2051:3072 3081:4092 4101:5112 5121:6142 6151:7162 7171:8192 8201:9212 9221:10232 10241:11262 11271:12282 12291:13312 13321:14332 14341:15352 15361:16382" ht="20.100000000000001" customHeight="1" x14ac:dyDescent="0.2">
      <c r="A53" s="653"/>
      <c r="B53" s="653"/>
    </row>
    <row r="54" spans="1:1022 1031:2042 2051:3072 3081:4092 4101:5112 5121:6142 6151:7162 7171:8192 8201:9212 9221:10232 10241:11262 11271:12282 12291:13312 13321:14332 14341:15352 15361:16382" ht="23.1" customHeight="1" x14ac:dyDescent="0.2">
      <c r="A54" s="1078" t="s">
        <v>322</v>
      </c>
      <c r="B54" s="1078"/>
      <c r="C54" s="1078"/>
      <c r="D54" s="1078"/>
      <c r="E54" s="1078"/>
      <c r="F54" s="1078"/>
      <c r="G54" s="1078"/>
      <c r="H54" s="1078"/>
      <c r="I54" s="1078"/>
      <c r="J54" s="1078"/>
    </row>
    <row r="55" spans="1:1022 1031:2042 2051:3072 3081:4092 4101:5112 5121:6142 6151:7162 7171:8192 8201:9212 9221:10232 10241:11262 11271:12282 12291:13312 13321:14332 14341:15352 15361:16382" ht="23.1" customHeight="1" x14ac:dyDescent="0.2">
      <c r="A55" s="1078"/>
      <c r="B55" s="1078"/>
      <c r="C55" s="1078"/>
      <c r="D55" s="1078"/>
      <c r="E55" s="1078"/>
      <c r="F55" s="1078"/>
      <c r="G55" s="1078"/>
      <c r="H55" s="1078"/>
      <c r="I55" s="1078"/>
      <c r="J55" s="1078"/>
    </row>
    <row r="56" spans="1:1022 1031:2042 2051:3072 3081:4092 4101:5112 5121:6142 6151:7162 7171:8192 8201:9212 9221:10232 10241:11262 11271:12282 12291:13312 13321:14332 14341:15352 15361:16382" ht="18" customHeight="1" x14ac:dyDescent="0.2">
      <c r="A56" s="733"/>
      <c r="B56" s="733"/>
      <c r="C56" s="733"/>
      <c r="D56" s="733"/>
      <c r="E56" s="733"/>
      <c r="F56" s="733"/>
      <c r="G56" s="733"/>
      <c r="H56" s="733"/>
      <c r="I56" s="733"/>
      <c r="J56" s="733"/>
    </row>
    <row r="57" spans="1:1022 1031:2042 2051:3072 3081:4092 4101:5112 5121:6142 6151:7162 7171:8192 8201:9212 9221:10232 10241:11262 11271:12282 12291:13312 13321:14332 14341:15352 15361:16382" ht="120" customHeight="1" x14ac:dyDescent="0.2">
      <c r="A57" s="1101"/>
      <c r="B57" s="1101"/>
      <c r="C57" s="1101"/>
      <c r="D57" s="1101"/>
      <c r="E57" s="1101"/>
      <c r="F57" s="1101"/>
      <c r="G57" s="1101"/>
      <c r="H57" s="1101"/>
      <c r="I57" s="1101"/>
      <c r="J57" s="1101"/>
    </row>
    <row r="58" spans="1:1022 1031:2042 2051:3072 3081:4092 4101:5112 5121:6142 6151:7162 7171:8192 8201:9212 9221:10232 10241:11262 11271:12282 12291:13312 13321:14332 14341:15352 15361:16382" ht="20.100000000000001" customHeight="1" x14ac:dyDescent="0.2">
      <c r="A58" s="733"/>
      <c r="B58" s="733"/>
      <c r="C58" s="733"/>
      <c r="D58" s="733"/>
      <c r="E58" s="733"/>
      <c r="F58" s="733"/>
    </row>
    <row r="59" spans="1:1022 1031:2042 2051:3072 3081:4092 4101:5112 5121:6142 6151:7162 7171:8192 8201:9212 9221:10232 10241:11262 11271:12282 12291:13312 13321:14332 14341:15352 15361:16382" ht="35.1" customHeight="1" x14ac:dyDescent="0.25">
      <c r="A59" s="733"/>
      <c r="B59" s="733"/>
      <c r="C59" s="733"/>
      <c r="D59" s="733"/>
      <c r="E59" s="1067" t="s">
        <v>410</v>
      </c>
      <c r="F59" s="1067"/>
      <c r="G59" s="1067"/>
      <c r="H59" s="1067"/>
      <c r="I59" s="1102">
        <f>I3</f>
        <v>0</v>
      </c>
      <c r="J59" s="1102"/>
    </row>
    <row r="60" spans="1:1022 1031:2042 2051:3072 3081:4092 4101:5112 5121:6142 6151:7162 7171:8192 8201:9212 9221:10232 10241:11262 11271:12282 12291:13312 13321:14332 14341:15352 15361:16382" ht="23.1" customHeight="1" x14ac:dyDescent="0.2">
      <c r="A60" s="1080" t="s">
        <v>286</v>
      </c>
      <c r="B60" s="1080"/>
      <c r="C60" s="1080"/>
      <c r="D60" s="1080"/>
      <c r="E60" s="1080"/>
      <c r="F60" s="1080"/>
      <c r="G60" s="1080"/>
      <c r="H60" s="1080"/>
      <c r="I60" s="1080"/>
      <c r="J60" s="1080"/>
    </row>
    <row r="61" spans="1:1022 1031:2042 2051:3072 3081:4092 4101:5112 5121:6142 6151:7162 7171:8192 8201:9212 9221:10232 10241:11262 11271:12282 12291:13312 13321:14332 14341:15352 15361:16382" ht="20.100000000000001" customHeight="1" thickBot="1" x14ac:dyDescent="0.25">
      <c r="A61" s="653"/>
      <c r="B61" s="653"/>
      <c r="K61" s="653"/>
      <c r="L61" s="653"/>
      <c r="U61" s="653"/>
      <c r="V61" s="653"/>
      <c r="AE61" s="653"/>
      <c r="AF61" s="653"/>
      <c r="AO61" s="653"/>
      <c r="AP61" s="653"/>
      <c r="AY61" s="653"/>
      <c r="AZ61" s="653"/>
      <c r="BI61" s="653"/>
      <c r="BJ61" s="653"/>
      <c r="BS61" s="653"/>
      <c r="BT61" s="653"/>
      <c r="CC61" s="653"/>
      <c r="CD61" s="653"/>
      <c r="CM61" s="653"/>
      <c r="CN61" s="653"/>
      <c r="CW61" s="653"/>
      <c r="CX61" s="653"/>
      <c r="DG61" s="653"/>
      <c r="DH61" s="653"/>
      <c r="DQ61" s="653"/>
      <c r="DR61" s="653"/>
      <c r="EA61" s="653"/>
      <c r="EB61" s="653"/>
      <c r="EK61" s="653"/>
      <c r="EL61" s="653"/>
      <c r="EU61" s="653"/>
      <c r="EV61" s="653"/>
      <c r="FE61" s="653"/>
      <c r="FF61" s="653"/>
      <c r="FO61" s="653"/>
      <c r="FP61" s="653"/>
      <c r="FY61" s="653"/>
      <c r="FZ61" s="653"/>
      <c r="GI61" s="653"/>
      <c r="GJ61" s="653"/>
      <c r="GS61" s="653"/>
      <c r="GT61" s="653"/>
      <c r="HC61" s="653"/>
      <c r="HD61" s="653"/>
      <c r="HM61" s="653"/>
      <c r="HN61" s="653"/>
      <c r="HW61" s="653"/>
      <c r="HX61" s="653"/>
      <c r="IG61" s="653"/>
      <c r="IH61" s="653"/>
      <c r="IQ61" s="653"/>
      <c r="IR61" s="653"/>
      <c r="JA61" s="653"/>
      <c r="JB61" s="653"/>
      <c r="JK61" s="653"/>
      <c r="JL61" s="653"/>
      <c r="JU61" s="653"/>
      <c r="JV61" s="653"/>
      <c r="KE61" s="653"/>
      <c r="KF61" s="653"/>
      <c r="KO61" s="653"/>
      <c r="KP61" s="653"/>
      <c r="KY61" s="653"/>
      <c r="KZ61" s="653"/>
      <c r="LI61" s="653"/>
      <c r="LJ61" s="653"/>
      <c r="LS61" s="653"/>
      <c r="LT61" s="653"/>
      <c r="MC61" s="653"/>
      <c r="MD61" s="653"/>
      <c r="MM61" s="653"/>
      <c r="MN61" s="653"/>
      <c r="MW61" s="653"/>
      <c r="MX61" s="653"/>
      <c r="NG61" s="653"/>
      <c r="NH61" s="653"/>
      <c r="NQ61" s="653"/>
      <c r="NR61" s="653"/>
      <c r="OA61" s="653"/>
      <c r="OB61" s="653"/>
      <c r="OK61" s="653"/>
      <c r="OL61" s="653"/>
      <c r="OU61" s="653"/>
      <c r="OV61" s="653"/>
      <c r="PE61" s="653"/>
      <c r="PF61" s="653"/>
      <c r="PO61" s="653"/>
      <c r="PP61" s="653"/>
      <c r="PY61" s="653"/>
      <c r="PZ61" s="653"/>
      <c r="QI61" s="653"/>
      <c r="QJ61" s="653"/>
      <c r="QS61" s="653"/>
      <c r="QT61" s="653"/>
      <c r="RC61" s="653"/>
      <c r="RD61" s="653"/>
      <c r="RM61" s="653"/>
      <c r="RN61" s="653"/>
      <c r="RW61" s="653"/>
      <c r="RX61" s="653"/>
      <c r="SG61" s="653"/>
      <c r="SH61" s="653"/>
      <c r="SQ61" s="653"/>
      <c r="SR61" s="653"/>
      <c r="TA61" s="653"/>
      <c r="TB61" s="653"/>
      <c r="TK61" s="653"/>
      <c r="TL61" s="653"/>
      <c r="TU61" s="653"/>
      <c r="TV61" s="653"/>
      <c r="UE61" s="653"/>
      <c r="UF61" s="653"/>
      <c r="UO61" s="653"/>
      <c r="UP61" s="653"/>
      <c r="UY61" s="653"/>
      <c r="UZ61" s="653"/>
      <c r="VI61" s="653"/>
      <c r="VJ61" s="653"/>
      <c r="VS61" s="653"/>
      <c r="VT61" s="653"/>
      <c r="WC61" s="653"/>
      <c r="WD61" s="653"/>
      <c r="WM61" s="653"/>
      <c r="WN61" s="653"/>
      <c r="WW61" s="653"/>
      <c r="WX61" s="653"/>
      <c r="XG61" s="653"/>
      <c r="XH61" s="653"/>
      <c r="XQ61" s="653"/>
      <c r="XR61" s="653"/>
      <c r="YA61" s="653"/>
      <c r="YB61" s="653"/>
      <c r="YK61" s="653"/>
      <c r="YL61" s="653"/>
      <c r="YU61" s="653"/>
      <c r="YV61" s="653"/>
      <c r="ZE61" s="653"/>
      <c r="ZF61" s="653"/>
      <c r="ZO61" s="653"/>
      <c r="ZP61" s="653"/>
      <c r="ZY61" s="653"/>
      <c r="ZZ61" s="653"/>
      <c r="AAI61" s="653"/>
      <c r="AAJ61" s="653"/>
      <c r="AAS61" s="653"/>
      <c r="AAT61" s="653"/>
      <c r="ABC61" s="653"/>
      <c r="ABD61" s="653"/>
      <c r="ABM61" s="653"/>
      <c r="ABN61" s="653"/>
      <c r="ABW61" s="653"/>
      <c r="ABX61" s="653"/>
      <c r="ACG61" s="653"/>
      <c r="ACH61" s="653"/>
      <c r="ACQ61" s="653"/>
      <c r="ACR61" s="653"/>
      <c r="ADA61" s="653"/>
      <c r="ADB61" s="653"/>
      <c r="ADK61" s="653"/>
      <c r="ADL61" s="653"/>
      <c r="ADU61" s="653"/>
      <c r="ADV61" s="653"/>
      <c r="AEE61" s="653"/>
      <c r="AEF61" s="653"/>
      <c r="AEO61" s="653"/>
      <c r="AEP61" s="653"/>
      <c r="AEY61" s="653"/>
      <c r="AEZ61" s="653"/>
      <c r="AFI61" s="653"/>
      <c r="AFJ61" s="653"/>
      <c r="AFS61" s="653"/>
      <c r="AFT61" s="653"/>
      <c r="AGC61" s="653"/>
      <c r="AGD61" s="653"/>
      <c r="AGM61" s="653"/>
      <c r="AGN61" s="653"/>
      <c r="AGW61" s="653"/>
      <c r="AGX61" s="653"/>
      <c r="AHG61" s="653"/>
      <c r="AHH61" s="653"/>
      <c r="AHQ61" s="653"/>
      <c r="AHR61" s="653"/>
      <c r="AIA61" s="653"/>
      <c r="AIB61" s="653"/>
      <c r="AIK61" s="653"/>
      <c r="AIL61" s="653"/>
      <c r="AIU61" s="653"/>
      <c r="AIV61" s="653"/>
      <c r="AJE61" s="653"/>
      <c r="AJF61" s="653"/>
      <c r="AJO61" s="653"/>
      <c r="AJP61" s="653"/>
      <c r="AJY61" s="653"/>
      <c r="AJZ61" s="653"/>
      <c r="AKI61" s="653"/>
      <c r="AKJ61" s="653"/>
      <c r="AKS61" s="653"/>
      <c r="AKT61" s="653"/>
      <c r="ALC61" s="653"/>
      <c r="ALD61" s="653"/>
      <c r="ALM61" s="653"/>
      <c r="ALN61" s="653"/>
      <c r="ALW61" s="653"/>
      <c r="ALX61" s="653"/>
      <c r="AMG61" s="653"/>
      <c r="AMH61" s="653"/>
      <c r="AMQ61" s="653"/>
      <c r="AMR61" s="653"/>
      <c r="ANA61" s="653"/>
      <c r="ANB61" s="653"/>
      <c r="ANK61" s="653"/>
      <c r="ANL61" s="653"/>
      <c r="ANU61" s="653"/>
      <c r="ANV61" s="653"/>
      <c r="AOE61" s="653"/>
      <c r="AOF61" s="653"/>
      <c r="AOO61" s="653"/>
      <c r="AOP61" s="653"/>
      <c r="AOY61" s="653"/>
      <c r="AOZ61" s="653"/>
      <c r="API61" s="653"/>
      <c r="APJ61" s="653"/>
      <c r="APS61" s="653"/>
      <c r="APT61" s="653"/>
      <c r="AQC61" s="653"/>
      <c r="AQD61" s="653"/>
      <c r="AQM61" s="653"/>
      <c r="AQN61" s="653"/>
      <c r="AQW61" s="653"/>
      <c r="AQX61" s="653"/>
      <c r="ARG61" s="653"/>
      <c r="ARH61" s="653"/>
      <c r="ARQ61" s="653"/>
      <c r="ARR61" s="653"/>
      <c r="ASA61" s="653"/>
      <c r="ASB61" s="653"/>
      <c r="ASK61" s="653"/>
      <c r="ASL61" s="653"/>
      <c r="ASU61" s="653"/>
      <c r="ASV61" s="653"/>
      <c r="ATE61" s="653"/>
      <c r="ATF61" s="653"/>
      <c r="ATO61" s="653"/>
      <c r="ATP61" s="653"/>
      <c r="ATY61" s="653"/>
      <c r="ATZ61" s="653"/>
      <c r="AUI61" s="653"/>
      <c r="AUJ61" s="653"/>
      <c r="AUS61" s="653"/>
      <c r="AUT61" s="653"/>
      <c r="AVC61" s="653"/>
      <c r="AVD61" s="653"/>
      <c r="AVM61" s="653"/>
      <c r="AVN61" s="653"/>
      <c r="AVW61" s="653"/>
      <c r="AVX61" s="653"/>
      <c r="AWG61" s="653"/>
      <c r="AWH61" s="653"/>
      <c r="AWQ61" s="653"/>
      <c r="AWR61" s="653"/>
      <c r="AXA61" s="653"/>
      <c r="AXB61" s="653"/>
      <c r="AXK61" s="653"/>
      <c r="AXL61" s="653"/>
      <c r="AXU61" s="653"/>
      <c r="AXV61" s="653"/>
      <c r="AYE61" s="653"/>
      <c r="AYF61" s="653"/>
      <c r="AYO61" s="653"/>
      <c r="AYP61" s="653"/>
      <c r="AYY61" s="653"/>
      <c r="AYZ61" s="653"/>
      <c r="AZI61" s="653"/>
      <c r="AZJ61" s="653"/>
      <c r="AZS61" s="653"/>
      <c r="AZT61" s="653"/>
      <c r="BAC61" s="653"/>
      <c r="BAD61" s="653"/>
      <c r="BAM61" s="653"/>
      <c r="BAN61" s="653"/>
      <c r="BAW61" s="653"/>
      <c r="BAX61" s="653"/>
      <c r="BBG61" s="653"/>
      <c r="BBH61" s="653"/>
      <c r="BBQ61" s="653"/>
      <c r="BBR61" s="653"/>
      <c r="BCA61" s="653"/>
      <c r="BCB61" s="653"/>
      <c r="BCK61" s="653"/>
      <c r="BCL61" s="653"/>
      <c r="BCU61" s="653"/>
      <c r="BCV61" s="653"/>
      <c r="BDE61" s="653"/>
      <c r="BDF61" s="653"/>
      <c r="BDO61" s="653"/>
      <c r="BDP61" s="653"/>
      <c r="BDY61" s="653"/>
      <c r="BDZ61" s="653"/>
      <c r="BEI61" s="653"/>
      <c r="BEJ61" s="653"/>
      <c r="BES61" s="653"/>
      <c r="BET61" s="653"/>
      <c r="BFC61" s="653"/>
      <c r="BFD61" s="653"/>
      <c r="BFM61" s="653"/>
      <c r="BFN61" s="653"/>
      <c r="BFW61" s="653"/>
      <c r="BFX61" s="653"/>
      <c r="BGG61" s="653"/>
      <c r="BGH61" s="653"/>
      <c r="BGQ61" s="653"/>
      <c r="BGR61" s="653"/>
      <c r="BHA61" s="653"/>
      <c r="BHB61" s="653"/>
      <c r="BHK61" s="653"/>
      <c r="BHL61" s="653"/>
      <c r="BHU61" s="653"/>
      <c r="BHV61" s="653"/>
      <c r="BIE61" s="653"/>
      <c r="BIF61" s="653"/>
      <c r="BIO61" s="653"/>
      <c r="BIP61" s="653"/>
      <c r="BIY61" s="653"/>
      <c r="BIZ61" s="653"/>
      <c r="BJI61" s="653"/>
      <c r="BJJ61" s="653"/>
      <c r="BJS61" s="653"/>
      <c r="BJT61" s="653"/>
      <c r="BKC61" s="653"/>
      <c r="BKD61" s="653"/>
      <c r="BKM61" s="653"/>
      <c r="BKN61" s="653"/>
      <c r="BKW61" s="653"/>
      <c r="BKX61" s="653"/>
      <c r="BLG61" s="653"/>
      <c r="BLH61" s="653"/>
      <c r="BLQ61" s="653"/>
      <c r="BLR61" s="653"/>
      <c r="BMA61" s="653"/>
      <c r="BMB61" s="653"/>
      <c r="BMK61" s="653"/>
      <c r="BML61" s="653"/>
      <c r="BMU61" s="653"/>
      <c r="BMV61" s="653"/>
      <c r="BNE61" s="653"/>
      <c r="BNF61" s="653"/>
      <c r="BNO61" s="653"/>
      <c r="BNP61" s="653"/>
      <c r="BNY61" s="653"/>
      <c r="BNZ61" s="653"/>
      <c r="BOI61" s="653"/>
      <c r="BOJ61" s="653"/>
      <c r="BOS61" s="653"/>
      <c r="BOT61" s="653"/>
      <c r="BPC61" s="653"/>
      <c r="BPD61" s="653"/>
      <c r="BPM61" s="653"/>
      <c r="BPN61" s="653"/>
      <c r="BPW61" s="653"/>
      <c r="BPX61" s="653"/>
      <c r="BQG61" s="653"/>
      <c r="BQH61" s="653"/>
      <c r="BQQ61" s="653"/>
      <c r="BQR61" s="653"/>
      <c r="BRA61" s="653"/>
      <c r="BRB61" s="653"/>
      <c r="BRK61" s="653"/>
      <c r="BRL61" s="653"/>
      <c r="BRU61" s="653"/>
      <c r="BRV61" s="653"/>
      <c r="BSE61" s="653"/>
      <c r="BSF61" s="653"/>
      <c r="BSO61" s="653"/>
      <c r="BSP61" s="653"/>
      <c r="BSY61" s="653"/>
      <c r="BSZ61" s="653"/>
      <c r="BTI61" s="653"/>
      <c r="BTJ61" s="653"/>
      <c r="BTS61" s="653"/>
      <c r="BTT61" s="653"/>
      <c r="BUC61" s="653"/>
      <c r="BUD61" s="653"/>
      <c r="BUM61" s="653"/>
      <c r="BUN61" s="653"/>
      <c r="BUW61" s="653"/>
      <c r="BUX61" s="653"/>
      <c r="BVG61" s="653"/>
      <c r="BVH61" s="653"/>
      <c r="BVQ61" s="653"/>
      <c r="BVR61" s="653"/>
      <c r="BWA61" s="653"/>
      <c r="BWB61" s="653"/>
      <c r="BWK61" s="653"/>
      <c r="BWL61" s="653"/>
      <c r="BWU61" s="653"/>
      <c r="BWV61" s="653"/>
      <c r="BXE61" s="653"/>
      <c r="BXF61" s="653"/>
      <c r="BXO61" s="653"/>
      <c r="BXP61" s="653"/>
      <c r="BXY61" s="653"/>
      <c r="BXZ61" s="653"/>
      <c r="BYI61" s="653"/>
      <c r="BYJ61" s="653"/>
      <c r="BYS61" s="653"/>
      <c r="BYT61" s="653"/>
      <c r="BZC61" s="653"/>
      <c r="BZD61" s="653"/>
      <c r="BZM61" s="653"/>
      <c r="BZN61" s="653"/>
      <c r="BZW61" s="653"/>
      <c r="BZX61" s="653"/>
      <c r="CAG61" s="653"/>
      <c r="CAH61" s="653"/>
      <c r="CAQ61" s="653"/>
      <c r="CAR61" s="653"/>
      <c r="CBA61" s="653"/>
      <c r="CBB61" s="653"/>
      <c r="CBK61" s="653"/>
      <c r="CBL61" s="653"/>
      <c r="CBU61" s="653"/>
      <c r="CBV61" s="653"/>
      <c r="CCE61" s="653"/>
      <c r="CCF61" s="653"/>
      <c r="CCO61" s="653"/>
      <c r="CCP61" s="653"/>
      <c r="CCY61" s="653"/>
      <c r="CCZ61" s="653"/>
      <c r="CDI61" s="653"/>
      <c r="CDJ61" s="653"/>
      <c r="CDS61" s="653"/>
      <c r="CDT61" s="653"/>
      <c r="CEC61" s="653"/>
      <c r="CED61" s="653"/>
      <c r="CEM61" s="653"/>
      <c r="CEN61" s="653"/>
      <c r="CEW61" s="653"/>
      <c r="CEX61" s="653"/>
      <c r="CFG61" s="653"/>
      <c r="CFH61" s="653"/>
      <c r="CFQ61" s="653"/>
      <c r="CFR61" s="653"/>
      <c r="CGA61" s="653"/>
      <c r="CGB61" s="653"/>
      <c r="CGK61" s="653"/>
      <c r="CGL61" s="653"/>
      <c r="CGU61" s="653"/>
      <c r="CGV61" s="653"/>
      <c r="CHE61" s="653"/>
      <c r="CHF61" s="653"/>
      <c r="CHO61" s="653"/>
      <c r="CHP61" s="653"/>
      <c r="CHY61" s="653"/>
      <c r="CHZ61" s="653"/>
      <c r="CII61" s="653"/>
      <c r="CIJ61" s="653"/>
      <c r="CIS61" s="653"/>
      <c r="CIT61" s="653"/>
      <c r="CJC61" s="653"/>
      <c r="CJD61" s="653"/>
      <c r="CJM61" s="653"/>
      <c r="CJN61" s="653"/>
      <c r="CJW61" s="653"/>
      <c r="CJX61" s="653"/>
      <c r="CKG61" s="653"/>
      <c r="CKH61" s="653"/>
      <c r="CKQ61" s="653"/>
      <c r="CKR61" s="653"/>
      <c r="CLA61" s="653"/>
      <c r="CLB61" s="653"/>
      <c r="CLK61" s="653"/>
      <c r="CLL61" s="653"/>
      <c r="CLU61" s="653"/>
      <c r="CLV61" s="653"/>
      <c r="CME61" s="653"/>
      <c r="CMF61" s="653"/>
      <c r="CMO61" s="653"/>
      <c r="CMP61" s="653"/>
      <c r="CMY61" s="653"/>
      <c r="CMZ61" s="653"/>
      <c r="CNI61" s="653"/>
      <c r="CNJ61" s="653"/>
      <c r="CNS61" s="653"/>
      <c r="CNT61" s="653"/>
      <c r="COC61" s="653"/>
      <c r="COD61" s="653"/>
      <c r="COM61" s="653"/>
      <c r="CON61" s="653"/>
      <c r="COW61" s="653"/>
      <c r="COX61" s="653"/>
      <c r="CPG61" s="653"/>
      <c r="CPH61" s="653"/>
      <c r="CPQ61" s="653"/>
      <c r="CPR61" s="653"/>
      <c r="CQA61" s="653"/>
      <c r="CQB61" s="653"/>
      <c r="CQK61" s="653"/>
      <c r="CQL61" s="653"/>
      <c r="CQU61" s="653"/>
      <c r="CQV61" s="653"/>
      <c r="CRE61" s="653"/>
      <c r="CRF61" s="653"/>
      <c r="CRO61" s="653"/>
      <c r="CRP61" s="653"/>
      <c r="CRY61" s="653"/>
      <c r="CRZ61" s="653"/>
      <c r="CSI61" s="653"/>
      <c r="CSJ61" s="653"/>
      <c r="CSS61" s="653"/>
      <c r="CST61" s="653"/>
      <c r="CTC61" s="653"/>
      <c r="CTD61" s="653"/>
      <c r="CTM61" s="653"/>
      <c r="CTN61" s="653"/>
      <c r="CTW61" s="653"/>
      <c r="CTX61" s="653"/>
      <c r="CUG61" s="653"/>
      <c r="CUH61" s="653"/>
      <c r="CUQ61" s="653"/>
      <c r="CUR61" s="653"/>
      <c r="CVA61" s="653"/>
      <c r="CVB61" s="653"/>
      <c r="CVK61" s="653"/>
      <c r="CVL61" s="653"/>
      <c r="CVU61" s="653"/>
      <c r="CVV61" s="653"/>
      <c r="CWE61" s="653"/>
      <c r="CWF61" s="653"/>
      <c r="CWO61" s="653"/>
      <c r="CWP61" s="653"/>
      <c r="CWY61" s="653"/>
      <c r="CWZ61" s="653"/>
      <c r="CXI61" s="653"/>
      <c r="CXJ61" s="653"/>
      <c r="CXS61" s="653"/>
      <c r="CXT61" s="653"/>
      <c r="CYC61" s="653"/>
      <c r="CYD61" s="653"/>
      <c r="CYM61" s="653"/>
      <c r="CYN61" s="653"/>
      <c r="CYW61" s="653"/>
      <c r="CYX61" s="653"/>
      <c r="CZG61" s="653"/>
      <c r="CZH61" s="653"/>
      <c r="CZQ61" s="653"/>
      <c r="CZR61" s="653"/>
      <c r="DAA61" s="653"/>
      <c r="DAB61" s="653"/>
      <c r="DAK61" s="653"/>
      <c r="DAL61" s="653"/>
      <c r="DAU61" s="653"/>
      <c r="DAV61" s="653"/>
      <c r="DBE61" s="653"/>
      <c r="DBF61" s="653"/>
      <c r="DBO61" s="653"/>
      <c r="DBP61" s="653"/>
      <c r="DBY61" s="653"/>
      <c r="DBZ61" s="653"/>
      <c r="DCI61" s="653"/>
      <c r="DCJ61" s="653"/>
      <c r="DCS61" s="653"/>
      <c r="DCT61" s="653"/>
      <c r="DDC61" s="653"/>
      <c r="DDD61" s="653"/>
      <c r="DDM61" s="653"/>
      <c r="DDN61" s="653"/>
      <c r="DDW61" s="653"/>
      <c r="DDX61" s="653"/>
      <c r="DEG61" s="653"/>
      <c r="DEH61" s="653"/>
      <c r="DEQ61" s="653"/>
      <c r="DER61" s="653"/>
      <c r="DFA61" s="653"/>
      <c r="DFB61" s="653"/>
      <c r="DFK61" s="653"/>
      <c r="DFL61" s="653"/>
      <c r="DFU61" s="653"/>
      <c r="DFV61" s="653"/>
      <c r="DGE61" s="653"/>
      <c r="DGF61" s="653"/>
      <c r="DGO61" s="653"/>
      <c r="DGP61" s="653"/>
      <c r="DGY61" s="653"/>
      <c r="DGZ61" s="653"/>
      <c r="DHI61" s="653"/>
      <c r="DHJ61" s="653"/>
      <c r="DHS61" s="653"/>
      <c r="DHT61" s="653"/>
      <c r="DIC61" s="653"/>
      <c r="DID61" s="653"/>
      <c r="DIM61" s="653"/>
      <c r="DIN61" s="653"/>
      <c r="DIW61" s="653"/>
      <c r="DIX61" s="653"/>
      <c r="DJG61" s="653"/>
      <c r="DJH61" s="653"/>
      <c r="DJQ61" s="653"/>
      <c r="DJR61" s="653"/>
      <c r="DKA61" s="653"/>
      <c r="DKB61" s="653"/>
      <c r="DKK61" s="653"/>
      <c r="DKL61" s="653"/>
      <c r="DKU61" s="653"/>
      <c r="DKV61" s="653"/>
      <c r="DLE61" s="653"/>
      <c r="DLF61" s="653"/>
      <c r="DLO61" s="653"/>
      <c r="DLP61" s="653"/>
      <c r="DLY61" s="653"/>
      <c r="DLZ61" s="653"/>
      <c r="DMI61" s="653"/>
      <c r="DMJ61" s="653"/>
      <c r="DMS61" s="653"/>
      <c r="DMT61" s="653"/>
      <c r="DNC61" s="653"/>
      <c r="DND61" s="653"/>
      <c r="DNM61" s="653"/>
      <c r="DNN61" s="653"/>
      <c r="DNW61" s="653"/>
      <c r="DNX61" s="653"/>
      <c r="DOG61" s="653"/>
      <c r="DOH61" s="653"/>
      <c r="DOQ61" s="653"/>
      <c r="DOR61" s="653"/>
      <c r="DPA61" s="653"/>
      <c r="DPB61" s="653"/>
      <c r="DPK61" s="653"/>
      <c r="DPL61" s="653"/>
      <c r="DPU61" s="653"/>
      <c r="DPV61" s="653"/>
      <c r="DQE61" s="653"/>
      <c r="DQF61" s="653"/>
      <c r="DQO61" s="653"/>
      <c r="DQP61" s="653"/>
      <c r="DQY61" s="653"/>
      <c r="DQZ61" s="653"/>
      <c r="DRI61" s="653"/>
      <c r="DRJ61" s="653"/>
      <c r="DRS61" s="653"/>
      <c r="DRT61" s="653"/>
      <c r="DSC61" s="653"/>
      <c r="DSD61" s="653"/>
      <c r="DSM61" s="653"/>
      <c r="DSN61" s="653"/>
      <c r="DSW61" s="653"/>
      <c r="DSX61" s="653"/>
      <c r="DTG61" s="653"/>
      <c r="DTH61" s="653"/>
      <c r="DTQ61" s="653"/>
      <c r="DTR61" s="653"/>
      <c r="DUA61" s="653"/>
      <c r="DUB61" s="653"/>
      <c r="DUK61" s="653"/>
      <c r="DUL61" s="653"/>
      <c r="DUU61" s="653"/>
      <c r="DUV61" s="653"/>
      <c r="DVE61" s="653"/>
      <c r="DVF61" s="653"/>
      <c r="DVO61" s="653"/>
      <c r="DVP61" s="653"/>
      <c r="DVY61" s="653"/>
      <c r="DVZ61" s="653"/>
      <c r="DWI61" s="653"/>
      <c r="DWJ61" s="653"/>
      <c r="DWS61" s="653"/>
      <c r="DWT61" s="653"/>
      <c r="DXC61" s="653"/>
      <c r="DXD61" s="653"/>
      <c r="DXM61" s="653"/>
      <c r="DXN61" s="653"/>
      <c r="DXW61" s="653"/>
      <c r="DXX61" s="653"/>
      <c r="DYG61" s="653"/>
      <c r="DYH61" s="653"/>
      <c r="DYQ61" s="653"/>
      <c r="DYR61" s="653"/>
      <c r="DZA61" s="653"/>
      <c r="DZB61" s="653"/>
      <c r="DZK61" s="653"/>
      <c r="DZL61" s="653"/>
      <c r="DZU61" s="653"/>
      <c r="DZV61" s="653"/>
      <c r="EAE61" s="653"/>
      <c r="EAF61" s="653"/>
      <c r="EAO61" s="653"/>
      <c r="EAP61" s="653"/>
      <c r="EAY61" s="653"/>
      <c r="EAZ61" s="653"/>
      <c r="EBI61" s="653"/>
      <c r="EBJ61" s="653"/>
      <c r="EBS61" s="653"/>
      <c r="EBT61" s="653"/>
      <c r="ECC61" s="653"/>
      <c r="ECD61" s="653"/>
      <c r="ECM61" s="653"/>
      <c r="ECN61" s="653"/>
      <c r="ECW61" s="653"/>
      <c r="ECX61" s="653"/>
      <c r="EDG61" s="653"/>
      <c r="EDH61" s="653"/>
      <c r="EDQ61" s="653"/>
      <c r="EDR61" s="653"/>
      <c r="EEA61" s="653"/>
      <c r="EEB61" s="653"/>
      <c r="EEK61" s="653"/>
      <c r="EEL61" s="653"/>
      <c r="EEU61" s="653"/>
      <c r="EEV61" s="653"/>
      <c r="EFE61" s="653"/>
      <c r="EFF61" s="653"/>
      <c r="EFO61" s="653"/>
      <c r="EFP61" s="653"/>
      <c r="EFY61" s="653"/>
      <c r="EFZ61" s="653"/>
      <c r="EGI61" s="653"/>
      <c r="EGJ61" s="653"/>
      <c r="EGS61" s="653"/>
      <c r="EGT61" s="653"/>
      <c r="EHC61" s="653"/>
      <c r="EHD61" s="653"/>
      <c r="EHM61" s="653"/>
      <c r="EHN61" s="653"/>
      <c r="EHW61" s="653"/>
      <c r="EHX61" s="653"/>
      <c r="EIG61" s="653"/>
      <c r="EIH61" s="653"/>
      <c r="EIQ61" s="653"/>
      <c r="EIR61" s="653"/>
      <c r="EJA61" s="653"/>
      <c r="EJB61" s="653"/>
      <c r="EJK61" s="653"/>
      <c r="EJL61" s="653"/>
      <c r="EJU61" s="653"/>
      <c r="EJV61" s="653"/>
      <c r="EKE61" s="653"/>
      <c r="EKF61" s="653"/>
      <c r="EKO61" s="653"/>
      <c r="EKP61" s="653"/>
      <c r="EKY61" s="653"/>
      <c r="EKZ61" s="653"/>
      <c r="ELI61" s="653"/>
      <c r="ELJ61" s="653"/>
      <c r="ELS61" s="653"/>
      <c r="ELT61" s="653"/>
      <c r="EMC61" s="653"/>
      <c r="EMD61" s="653"/>
      <c r="EMM61" s="653"/>
      <c r="EMN61" s="653"/>
      <c r="EMW61" s="653"/>
      <c r="EMX61" s="653"/>
      <c r="ENG61" s="653"/>
      <c r="ENH61" s="653"/>
      <c r="ENQ61" s="653"/>
      <c r="ENR61" s="653"/>
      <c r="EOA61" s="653"/>
      <c r="EOB61" s="653"/>
      <c r="EOK61" s="653"/>
      <c r="EOL61" s="653"/>
      <c r="EOU61" s="653"/>
      <c r="EOV61" s="653"/>
      <c r="EPE61" s="653"/>
      <c r="EPF61" s="653"/>
      <c r="EPO61" s="653"/>
      <c r="EPP61" s="653"/>
      <c r="EPY61" s="653"/>
      <c r="EPZ61" s="653"/>
      <c r="EQI61" s="653"/>
      <c r="EQJ61" s="653"/>
      <c r="EQS61" s="653"/>
      <c r="EQT61" s="653"/>
      <c r="ERC61" s="653"/>
      <c r="ERD61" s="653"/>
      <c r="ERM61" s="653"/>
      <c r="ERN61" s="653"/>
      <c r="ERW61" s="653"/>
      <c r="ERX61" s="653"/>
      <c r="ESG61" s="653"/>
      <c r="ESH61" s="653"/>
      <c r="ESQ61" s="653"/>
      <c r="ESR61" s="653"/>
      <c r="ETA61" s="653"/>
      <c r="ETB61" s="653"/>
      <c r="ETK61" s="653"/>
      <c r="ETL61" s="653"/>
      <c r="ETU61" s="653"/>
      <c r="ETV61" s="653"/>
      <c r="EUE61" s="653"/>
      <c r="EUF61" s="653"/>
      <c r="EUO61" s="653"/>
      <c r="EUP61" s="653"/>
      <c r="EUY61" s="653"/>
      <c r="EUZ61" s="653"/>
      <c r="EVI61" s="653"/>
      <c r="EVJ61" s="653"/>
      <c r="EVS61" s="653"/>
      <c r="EVT61" s="653"/>
      <c r="EWC61" s="653"/>
      <c r="EWD61" s="653"/>
      <c r="EWM61" s="653"/>
      <c r="EWN61" s="653"/>
      <c r="EWW61" s="653"/>
      <c r="EWX61" s="653"/>
      <c r="EXG61" s="653"/>
      <c r="EXH61" s="653"/>
      <c r="EXQ61" s="653"/>
      <c r="EXR61" s="653"/>
      <c r="EYA61" s="653"/>
      <c r="EYB61" s="653"/>
      <c r="EYK61" s="653"/>
      <c r="EYL61" s="653"/>
      <c r="EYU61" s="653"/>
      <c r="EYV61" s="653"/>
      <c r="EZE61" s="653"/>
      <c r="EZF61" s="653"/>
      <c r="EZO61" s="653"/>
      <c r="EZP61" s="653"/>
      <c r="EZY61" s="653"/>
      <c r="EZZ61" s="653"/>
      <c r="FAI61" s="653"/>
      <c r="FAJ61" s="653"/>
      <c r="FAS61" s="653"/>
      <c r="FAT61" s="653"/>
      <c r="FBC61" s="653"/>
      <c r="FBD61" s="653"/>
      <c r="FBM61" s="653"/>
      <c r="FBN61" s="653"/>
      <c r="FBW61" s="653"/>
      <c r="FBX61" s="653"/>
      <c r="FCG61" s="653"/>
      <c r="FCH61" s="653"/>
      <c r="FCQ61" s="653"/>
      <c r="FCR61" s="653"/>
      <c r="FDA61" s="653"/>
      <c r="FDB61" s="653"/>
      <c r="FDK61" s="653"/>
      <c r="FDL61" s="653"/>
      <c r="FDU61" s="653"/>
      <c r="FDV61" s="653"/>
      <c r="FEE61" s="653"/>
      <c r="FEF61" s="653"/>
      <c r="FEO61" s="653"/>
      <c r="FEP61" s="653"/>
      <c r="FEY61" s="653"/>
      <c r="FEZ61" s="653"/>
      <c r="FFI61" s="653"/>
      <c r="FFJ61" s="653"/>
      <c r="FFS61" s="653"/>
      <c r="FFT61" s="653"/>
      <c r="FGC61" s="653"/>
      <c r="FGD61" s="653"/>
      <c r="FGM61" s="653"/>
      <c r="FGN61" s="653"/>
      <c r="FGW61" s="653"/>
      <c r="FGX61" s="653"/>
      <c r="FHG61" s="653"/>
      <c r="FHH61" s="653"/>
      <c r="FHQ61" s="653"/>
      <c r="FHR61" s="653"/>
      <c r="FIA61" s="653"/>
      <c r="FIB61" s="653"/>
      <c r="FIK61" s="653"/>
      <c r="FIL61" s="653"/>
      <c r="FIU61" s="653"/>
      <c r="FIV61" s="653"/>
      <c r="FJE61" s="653"/>
      <c r="FJF61" s="653"/>
      <c r="FJO61" s="653"/>
      <c r="FJP61" s="653"/>
      <c r="FJY61" s="653"/>
      <c r="FJZ61" s="653"/>
      <c r="FKI61" s="653"/>
      <c r="FKJ61" s="653"/>
      <c r="FKS61" s="653"/>
      <c r="FKT61" s="653"/>
      <c r="FLC61" s="653"/>
      <c r="FLD61" s="653"/>
      <c r="FLM61" s="653"/>
      <c r="FLN61" s="653"/>
      <c r="FLW61" s="653"/>
      <c r="FLX61" s="653"/>
      <c r="FMG61" s="653"/>
      <c r="FMH61" s="653"/>
      <c r="FMQ61" s="653"/>
      <c r="FMR61" s="653"/>
      <c r="FNA61" s="653"/>
      <c r="FNB61" s="653"/>
      <c r="FNK61" s="653"/>
      <c r="FNL61" s="653"/>
      <c r="FNU61" s="653"/>
      <c r="FNV61" s="653"/>
      <c r="FOE61" s="653"/>
      <c r="FOF61" s="653"/>
      <c r="FOO61" s="653"/>
      <c r="FOP61" s="653"/>
      <c r="FOY61" s="653"/>
      <c r="FOZ61" s="653"/>
      <c r="FPI61" s="653"/>
      <c r="FPJ61" s="653"/>
      <c r="FPS61" s="653"/>
      <c r="FPT61" s="653"/>
      <c r="FQC61" s="653"/>
      <c r="FQD61" s="653"/>
      <c r="FQM61" s="653"/>
      <c r="FQN61" s="653"/>
      <c r="FQW61" s="653"/>
      <c r="FQX61" s="653"/>
      <c r="FRG61" s="653"/>
      <c r="FRH61" s="653"/>
      <c r="FRQ61" s="653"/>
      <c r="FRR61" s="653"/>
      <c r="FSA61" s="653"/>
      <c r="FSB61" s="653"/>
      <c r="FSK61" s="653"/>
      <c r="FSL61" s="653"/>
      <c r="FSU61" s="653"/>
      <c r="FSV61" s="653"/>
      <c r="FTE61" s="653"/>
      <c r="FTF61" s="653"/>
      <c r="FTO61" s="653"/>
      <c r="FTP61" s="653"/>
      <c r="FTY61" s="653"/>
      <c r="FTZ61" s="653"/>
      <c r="FUI61" s="653"/>
      <c r="FUJ61" s="653"/>
      <c r="FUS61" s="653"/>
      <c r="FUT61" s="653"/>
      <c r="FVC61" s="653"/>
      <c r="FVD61" s="653"/>
      <c r="FVM61" s="653"/>
      <c r="FVN61" s="653"/>
      <c r="FVW61" s="653"/>
      <c r="FVX61" s="653"/>
      <c r="FWG61" s="653"/>
      <c r="FWH61" s="653"/>
      <c r="FWQ61" s="653"/>
      <c r="FWR61" s="653"/>
      <c r="FXA61" s="653"/>
      <c r="FXB61" s="653"/>
      <c r="FXK61" s="653"/>
      <c r="FXL61" s="653"/>
      <c r="FXU61" s="653"/>
      <c r="FXV61" s="653"/>
      <c r="FYE61" s="653"/>
      <c r="FYF61" s="653"/>
      <c r="FYO61" s="653"/>
      <c r="FYP61" s="653"/>
      <c r="FYY61" s="653"/>
      <c r="FYZ61" s="653"/>
      <c r="FZI61" s="653"/>
      <c r="FZJ61" s="653"/>
      <c r="FZS61" s="653"/>
      <c r="FZT61" s="653"/>
      <c r="GAC61" s="653"/>
      <c r="GAD61" s="653"/>
      <c r="GAM61" s="653"/>
      <c r="GAN61" s="653"/>
      <c r="GAW61" s="653"/>
      <c r="GAX61" s="653"/>
      <c r="GBG61" s="653"/>
      <c r="GBH61" s="653"/>
      <c r="GBQ61" s="653"/>
      <c r="GBR61" s="653"/>
      <c r="GCA61" s="653"/>
      <c r="GCB61" s="653"/>
      <c r="GCK61" s="653"/>
      <c r="GCL61" s="653"/>
      <c r="GCU61" s="653"/>
      <c r="GCV61" s="653"/>
      <c r="GDE61" s="653"/>
      <c r="GDF61" s="653"/>
      <c r="GDO61" s="653"/>
      <c r="GDP61" s="653"/>
      <c r="GDY61" s="653"/>
      <c r="GDZ61" s="653"/>
      <c r="GEI61" s="653"/>
      <c r="GEJ61" s="653"/>
      <c r="GES61" s="653"/>
      <c r="GET61" s="653"/>
      <c r="GFC61" s="653"/>
      <c r="GFD61" s="653"/>
      <c r="GFM61" s="653"/>
      <c r="GFN61" s="653"/>
      <c r="GFW61" s="653"/>
      <c r="GFX61" s="653"/>
      <c r="GGG61" s="653"/>
      <c r="GGH61" s="653"/>
      <c r="GGQ61" s="653"/>
      <c r="GGR61" s="653"/>
      <c r="GHA61" s="653"/>
      <c r="GHB61" s="653"/>
      <c r="GHK61" s="653"/>
      <c r="GHL61" s="653"/>
      <c r="GHU61" s="653"/>
      <c r="GHV61" s="653"/>
      <c r="GIE61" s="653"/>
      <c r="GIF61" s="653"/>
      <c r="GIO61" s="653"/>
      <c r="GIP61" s="653"/>
      <c r="GIY61" s="653"/>
      <c r="GIZ61" s="653"/>
      <c r="GJI61" s="653"/>
      <c r="GJJ61" s="653"/>
      <c r="GJS61" s="653"/>
      <c r="GJT61" s="653"/>
      <c r="GKC61" s="653"/>
      <c r="GKD61" s="653"/>
      <c r="GKM61" s="653"/>
      <c r="GKN61" s="653"/>
      <c r="GKW61" s="653"/>
      <c r="GKX61" s="653"/>
      <c r="GLG61" s="653"/>
      <c r="GLH61" s="653"/>
      <c r="GLQ61" s="653"/>
      <c r="GLR61" s="653"/>
      <c r="GMA61" s="653"/>
      <c r="GMB61" s="653"/>
      <c r="GMK61" s="653"/>
      <c r="GML61" s="653"/>
      <c r="GMU61" s="653"/>
      <c r="GMV61" s="653"/>
      <c r="GNE61" s="653"/>
      <c r="GNF61" s="653"/>
      <c r="GNO61" s="653"/>
      <c r="GNP61" s="653"/>
      <c r="GNY61" s="653"/>
      <c r="GNZ61" s="653"/>
      <c r="GOI61" s="653"/>
      <c r="GOJ61" s="653"/>
      <c r="GOS61" s="653"/>
      <c r="GOT61" s="653"/>
      <c r="GPC61" s="653"/>
      <c r="GPD61" s="653"/>
      <c r="GPM61" s="653"/>
      <c r="GPN61" s="653"/>
      <c r="GPW61" s="653"/>
      <c r="GPX61" s="653"/>
      <c r="GQG61" s="653"/>
      <c r="GQH61" s="653"/>
      <c r="GQQ61" s="653"/>
      <c r="GQR61" s="653"/>
      <c r="GRA61" s="653"/>
      <c r="GRB61" s="653"/>
      <c r="GRK61" s="653"/>
      <c r="GRL61" s="653"/>
      <c r="GRU61" s="653"/>
      <c r="GRV61" s="653"/>
      <c r="GSE61" s="653"/>
      <c r="GSF61" s="653"/>
      <c r="GSO61" s="653"/>
      <c r="GSP61" s="653"/>
      <c r="GSY61" s="653"/>
      <c r="GSZ61" s="653"/>
      <c r="GTI61" s="653"/>
      <c r="GTJ61" s="653"/>
      <c r="GTS61" s="653"/>
      <c r="GTT61" s="653"/>
      <c r="GUC61" s="653"/>
      <c r="GUD61" s="653"/>
      <c r="GUM61" s="653"/>
      <c r="GUN61" s="653"/>
      <c r="GUW61" s="653"/>
      <c r="GUX61" s="653"/>
      <c r="GVG61" s="653"/>
      <c r="GVH61" s="653"/>
      <c r="GVQ61" s="653"/>
      <c r="GVR61" s="653"/>
      <c r="GWA61" s="653"/>
      <c r="GWB61" s="653"/>
      <c r="GWK61" s="653"/>
      <c r="GWL61" s="653"/>
      <c r="GWU61" s="653"/>
      <c r="GWV61" s="653"/>
      <c r="GXE61" s="653"/>
      <c r="GXF61" s="653"/>
      <c r="GXO61" s="653"/>
      <c r="GXP61" s="653"/>
      <c r="GXY61" s="653"/>
      <c r="GXZ61" s="653"/>
      <c r="GYI61" s="653"/>
      <c r="GYJ61" s="653"/>
      <c r="GYS61" s="653"/>
      <c r="GYT61" s="653"/>
      <c r="GZC61" s="653"/>
      <c r="GZD61" s="653"/>
      <c r="GZM61" s="653"/>
      <c r="GZN61" s="653"/>
      <c r="GZW61" s="653"/>
      <c r="GZX61" s="653"/>
      <c r="HAG61" s="653"/>
      <c r="HAH61" s="653"/>
      <c r="HAQ61" s="653"/>
      <c r="HAR61" s="653"/>
      <c r="HBA61" s="653"/>
      <c r="HBB61" s="653"/>
      <c r="HBK61" s="653"/>
      <c r="HBL61" s="653"/>
      <c r="HBU61" s="653"/>
      <c r="HBV61" s="653"/>
      <c r="HCE61" s="653"/>
      <c r="HCF61" s="653"/>
      <c r="HCO61" s="653"/>
      <c r="HCP61" s="653"/>
      <c r="HCY61" s="653"/>
      <c r="HCZ61" s="653"/>
      <c r="HDI61" s="653"/>
      <c r="HDJ61" s="653"/>
      <c r="HDS61" s="653"/>
      <c r="HDT61" s="653"/>
      <c r="HEC61" s="653"/>
      <c r="HED61" s="653"/>
      <c r="HEM61" s="653"/>
      <c r="HEN61" s="653"/>
      <c r="HEW61" s="653"/>
      <c r="HEX61" s="653"/>
      <c r="HFG61" s="653"/>
      <c r="HFH61" s="653"/>
      <c r="HFQ61" s="653"/>
      <c r="HFR61" s="653"/>
      <c r="HGA61" s="653"/>
      <c r="HGB61" s="653"/>
      <c r="HGK61" s="653"/>
      <c r="HGL61" s="653"/>
      <c r="HGU61" s="653"/>
      <c r="HGV61" s="653"/>
      <c r="HHE61" s="653"/>
      <c r="HHF61" s="653"/>
      <c r="HHO61" s="653"/>
      <c r="HHP61" s="653"/>
      <c r="HHY61" s="653"/>
      <c r="HHZ61" s="653"/>
      <c r="HII61" s="653"/>
      <c r="HIJ61" s="653"/>
      <c r="HIS61" s="653"/>
      <c r="HIT61" s="653"/>
      <c r="HJC61" s="653"/>
      <c r="HJD61" s="653"/>
      <c r="HJM61" s="653"/>
      <c r="HJN61" s="653"/>
      <c r="HJW61" s="653"/>
      <c r="HJX61" s="653"/>
      <c r="HKG61" s="653"/>
      <c r="HKH61" s="653"/>
      <c r="HKQ61" s="653"/>
      <c r="HKR61" s="653"/>
      <c r="HLA61" s="653"/>
      <c r="HLB61" s="653"/>
      <c r="HLK61" s="653"/>
      <c r="HLL61" s="653"/>
      <c r="HLU61" s="653"/>
      <c r="HLV61" s="653"/>
      <c r="HME61" s="653"/>
      <c r="HMF61" s="653"/>
      <c r="HMO61" s="653"/>
      <c r="HMP61" s="653"/>
      <c r="HMY61" s="653"/>
      <c r="HMZ61" s="653"/>
      <c r="HNI61" s="653"/>
      <c r="HNJ61" s="653"/>
      <c r="HNS61" s="653"/>
      <c r="HNT61" s="653"/>
      <c r="HOC61" s="653"/>
      <c r="HOD61" s="653"/>
      <c r="HOM61" s="653"/>
      <c r="HON61" s="653"/>
      <c r="HOW61" s="653"/>
      <c r="HOX61" s="653"/>
      <c r="HPG61" s="653"/>
      <c r="HPH61" s="653"/>
      <c r="HPQ61" s="653"/>
      <c r="HPR61" s="653"/>
      <c r="HQA61" s="653"/>
      <c r="HQB61" s="653"/>
      <c r="HQK61" s="653"/>
      <c r="HQL61" s="653"/>
      <c r="HQU61" s="653"/>
      <c r="HQV61" s="653"/>
      <c r="HRE61" s="653"/>
      <c r="HRF61" s="653"/>
      <c r="HRO61" s="653"/>
      <c r="HRP61" s="653"/>
      <c r="HRY61" s="653"/>
      <c r="HRZ61" s="653"/>
      <c r="HSI61" s="653"/>
      <c r="HSJ61" s="653"/>
      <c r="HSS61" s="653"/>
      <c r="HST61" s="653"/>
      <c r="HTC61" s="653"/>
      <c r="HTD61" s="653"/>
      <c r="HTM61" s="653"/>
      <c r="HTN61" s="653"/>
      <c r="HTW61" s="653"/>
      <c r="HTX61" s="653"/>
      <c r="HUG61" s="653"/>
      <c r="HUH61" s="653"/>
      <c r="HUQ61" s="653"/>
      <c r="HUR61" s="653"/>
      <c r="HVA61" s="653"/>
      <c r="HVB61" s="653"/>
      <c r="HVK61" s="653"/>
      <c r="HVL61" s="653"/>
      <c r="HVU61" s="653"/>
      <c r="HVV61" s="653"/>
      <c r="HWE61" s="653"/>
      <c r="HWF61" s="653"/>
      <c r="HWO61" s="653"/>
      <c r="HWP61" s="653"/>
      <c r="HWY61" s="653"/>
      <c r="HWZ61" s="653"/>
      <c r="HXI61" s="653"/>
      <c r="HXJ61" s="653"/>
      <c r="HXS61" s="653"/>
      <c r="HXT61" s="653"/>
      <c r="HYC61" s="653"/>
      <c r="HYD61" s="653"/>
      <c r="HYM61" s="653"/>
      <c r="HYN61" s="653"/>
      <c r="HYW61" s="653"/>
      <c r="HYX61" s="653"/>
      <c r="HZG61" s="653"/>
      <c r="HZH61" s="653"/>
      <c r="HZQ61" s="653"/>
      <c r="HZR61" s="653"/>
      <c r="IAA61" s="653"/>
      <c r="IAB61" s="653"/>
      <c r="IAK61" s="653"/>
      <c r="IAL61" s="653"/>
      <c r="IAU61" s="653"/>
      <c r="IAV61" s="653"/>
      <c r="IBE61" s="653"/>
      <c r="IBF61" s="653"/>
      <c r="IBO61" s="653"/>
      <c r="IBP61" s="653"/>
      <c r="IBY61" s="653"/>
      <c r="IBZ61" s="653"/>
      <c r="ICI61" s="653"/>
      <c r="ICJ61" s="653"/>
      <c r="ICS61" s="653"/>
      <c r="ICT61" s="653"/>
      <c r="IDC61" s="653"/>
      <c r="IDD61" s="653"/>
      <c r="IDM61" s="653"/>
      <c r="IDN61" s="653"/>
      <c r="IDW61" s="653"/>
      <c r="IDX61" s="653"/>
      <c r="IEG61" s="653"/>
      <c r="IEH61" s="653"/>
      <c r="IEQ61" s="653"/>
      <c r="IER61" s="653"/>
      <c r="IFA61" s="653"/>
      <c r="IFB61" s="653"/>
      <c r="IFK61" s="653"/>
      <c r="IFL61" s="653"/>
      <c r="IFU61" s="653"/>
      <c r="IFV61" s="653"/>
      <c r="IGE61" s="653"/>
      <c r="IGF61" s="653"/>
      <c r="IGO61" s="653"/>
      <c r="IGP61" s="653"/>
      <c r="IGY61" s="653"/>
      <c r="IGZ61" s="653"/>
      <c r="IHI61" s="653"/>
      <c r="IHJ61" s="653"/>
      <c r="IHS61" s="653"/>
      <c r="IHT61" s="653"/>
      <c r="IIC61" s="653"/>
      <c r="IID61" s="653"/>
      <c r="IIM61" s="653"/>
      <c r="IIN61" s="653"/>
      <c r="IIW61" s="653"/>
      <c r="IIX61" s="653"/>
      <c r="IJG61" s="653"/>
      <c r="IJH61" s="653"/>
      <c r="IJQ61" s="653"/>
      <c r="IJR61" s="653"/>
      <c r="IKA61" s="653"/>
      <c r="IKB61" s="653"/>
      <c r="IKK61" s="653"/>
      <c r="IKL61" s="653"/>
      <c r="IKU61" s="653"/>
      <c r="IKV61" s="653"/>
      <c r="ILE61" s="653"/>
      <c r="ILF61" s="653"/>
      <c r="ILO61" s="653"/>
      <c r="ILP61" s="653"/>
      <c r="ILY61" s="653"/>
      <c r="ILZ61" s="653"/>
      <c r="IMI61" s="653"/>
      <c r="IMJ61" s="653"/>
      <c r="IMS61" s="653"/>
      <c r="IMT61" s="653"/>
      <c r="INC61" s="653"/>
      <c r="IND61" s="653"/>
      <c r="INM61" s="653"/>
      <c r="INN61" s="653"/>
      <c r="INW61" s="653"/>
      <c r="INX61" s="653"/>
      <c r="IOG61" s="653"/>
      <c r="IOH61" s="653"/>
      <c r="IOQ61" s="653"/>
      <c r="IOR61" s="653"/>
      <c r="IPA61" s="653"/>
      <c r="IPB61" s="653"/>
      <c r="IPK61" s="653"/>
      <c r="IPL61" s="653"/>
      <c r="IPU61" s="653"/>
      <c r="IPV61" s="653"/>
      <c r="IQE61" s="653"/>
      <c r="IQF61" s="653"/>
      <c r="IQO61" s="653"/>
      <c r="IQP61" s="653"/>
      <c r="IQY61" s="653"/>
      <c r="IQZ61" s="653"/>
      <c r="IRI61" s="653"/>
      <c r="IRJ61" s="653"/>
      <c r="IRS61" s="653"/>
      <c r="IRT61" s="653"/>
      <c r="ISC61" s="653"/>
      <c r="ISD61" s="653"/>
      <c r="ISM61" s="653"/>
      <c r="ISN61" s="653"/>
      <c r="ISW61" s="653"/>
      <c r="ISX61" s="653"/>
      <c r="ITG61" s="653"/>
      <c r="ITH61" s="653"/>
      <c r="ITQ61" s="653"/>
      <c r="ITR61" s="653"/>
      <c r="IUA61" s="653"/>
      <c r="IUB61" s="653"/>
      <c r="IUK61" s="653"/>
      <c r="IUL61" s="653"/>
      <c r="IUU61" s="653"/>
      <c r="IUV61" s="653"/>
      <c r="IVE61" s="653"/>
      <c r="IVF61" s="653"/>
      <c r="IVO61" s="653"/>
      <c r="IVP61" s="653"/>
      <c r="IVY61" s="653"/>
      <c r="IVZ61" s="653"/>
      <c r="IWI61" s="653"/>
      <c r="IWJ61" s="653"/>
      <c r="IWS61" s="653"/>
      <c r="IWT61" s="653"/>
      <c r="IXC61" s="653"/>
      <c r="IXD61" s="653"/>
      <c r="IXM61" s="653"/>
      <c r="IXN61" s="653"/>
      <c r="IXW61" s="653"/>
      <c r="IXX61" s="653"/>
      <c r="IYG61" s="653"/>
      <c r="IYH61" s="653"/>
      <c r="IYQ61" s="653"/>
      <c r="IYR61" s="653"/>
      <c r="IZA61" s="653"/>
      <c r="IZB61" s="653"/>
      <c r="IZK61" s="653"/>
      <c r="IZL61" s="653"/>
      <c r="IZU61" s="653"/>
      <c r="IZV61" s="653"/>
      <c r="JAE61" s="653"/>
      <c r="JAF61" s="653"/>
      <c r="JAO61" s="653"/>
      <c r="JAP61" s="653"/>
      <c r="JAY61" s="653"/>
      <c r="JAZ61" s="653"/>
      <c r="JBI61" s="653"/>
      <c r="JBJ61" s="653"/>
      <c r="JBS61" s="653"/>
      <c r="JBT61" s="653"/>
      <c r="JCC61" s="653"/>
      <c r="JCD61" s="653"/>
      <c r="JCM61" s="653"/>
      <c r="JCN61" s="653"/>
      <c r="JCW61" s="653"/>
      <c r="JCX61" s="653"/>
      <c r="JDG61" s="653"/>
      <c r="JDH61" s="653"/>
      <c r="JDQ61" s="653"/>
      <c r="JDR61" s="653"/>
      <c r="JEA61" s="653"/>
      <c r="JEB61" s="653"/>
      <c r="JEK61" s="653"/>
      <c r="JEL61" s="653"/>
      <c r="JEU61" s="653"/>
      <c r="JEV61" s="653"/>
      <c r="JFE61" s="653"/>
      <c r="JFF61" s="653"/>
      <c r="JFO61" s="653"/>
      <c r="JFP61" s="653"/>
      <c r="JFY61" s="653"/>
      <c r="JFZ61" s="653"/>
      <c r="JGI61" s="653"/>
      <c r="JGJ61" s="653"/>
      <c r="JGS61" s="653"/>
      <c r="JGT61" s="653"/>
      <c r="JHC61" s="653"/>
      <c r="JHD61" s="653"/>
      <c r="JHM61" s="653"/>
      <c r="JHN61" s="653"/>
      <c r="JHW61" s="653"/>
      <c r="JHX61" s="653"/>
      <c r="JIG61" s="653"/>
      <c r="JIH61" s="653"/>
      <c r="JIQ61" s="653"/>
      <c r="JIR61" s="653"/>
      <c r="JJA61" s="653"/>
      <c r="JJB61" s="653"/>
      <c r="JJK61" s="653"/>
      <c r="JJL61" s="653"/>
      <c r="JJU61" s="653"/>
      <c r="JJV61" s="653"/>
      <c r="JKE61" s="653"/>
      <c r="JKF61" s="653"/>
      <c r="JKO61" s="653"/>
      <c r="JKP61" s="653"/>
      <c r="JKY61" s="653"/>
      <c r="JKZ61" s="653"/>
      <c r="JLI61" s="653"/>
      <c r="JLJ61" s="653"/>
      <c r="JLS61" s="653"/>
      <c r="JLT61" s="653"/>
      <c r="JMC61" s="653"/>
      <c r="JMD61" s="653"/>
      <c r="JMM61" s="653"/>
      <c r="JMN61" s="653"/>
      <c r="JMW61" s="653"/>
      <c r="JMX61" s="653"/>
      <c r="JNG61" s="653"/>
      <c r="JNH61" s="653"/>
      <c r="JNQ61" s="653"/>
      <c r="JNR61" s="653"/>
      <c r="JOA61" s="653"/>
      <c r="JOB61" s="653"/>
      <c r="JOK61" s="653"/>
      <c r="JOL61" s="653"/>
      <c r="JOU61" s="653"/>
      <c r="JOV61" s="653"/>
      <c r="JPE61" s="653"/>
      <c r="JPF61" s="653"/>
      <c r="JPO61" s="653"/>
      <c r="JPP61" s="653"/>
      <c r="JPY61" s="653"/>
      <c r="JPZ61" s="653"/>
      <c r="JQI61" s="653"/>
      <c r="JQJ61" s="653"/>
      <c r="JQS61" s="653"/>
      <c r="JQT61" s="653"/>
      <c r="JRC61" s="653"/>
      <c r="JRD61" s="653"/>
      <c r="JRM61" s="653"/>
      <c r="JRN61" s="653"/>
      <c r="JRW61" s="653"/>
      <c r="JRX61" s="653"/>
      <c r="JSG61" s="653"/>
      <c r="JSH61" s="653"/>
      <c r="JSQ61" s="653"/>
      <c r="JSR61" s="653"/>
      <c r="JTA61" s="653"/>
      <c r="JTB61" s="653"/>
      <c r="JTK61" s="653"/>
      <c r="JTL61" s="653"/>
      <c r="JTU61" s="653"/>
      <c r="JTV61" s="653"/>
      <c r="JUE61" s="653"/>
      <c r="JUF61" s="653"/>
      <c r="JUO61" s="653"/>
      <c r="JUP61" s="653"/>
      <c r="JUY61" s="653"/>
      <c r="JUZ61" s="653"/>
      <c r="JVI61" s="653"/>
      <c r="JVJ61" s="653"/>
      <c r="JVS61" s="653"/>
      <c r="JVT61" s="653"/>
      <c r="JWC61" s="653"/>
      <c r="JWD61" s="653"/>
      <c r="JWM61" s="653"/>
      <c r="JWN61" s="653"/>
      <c r="JWW61" s="653"/>
      <c r="JWX61" s="653"/>
      <c r="JXG61" s="653"/>
      <c r="JXH61" s="653"/>
      <c r="JXQ61" s="653"/>
      <c r="JXR61" s="653"/>
      <c r="JYA61" s="653"/>
      <c r="JYB61" s="653"/>
      <c r="JYK61" s="653"/>
      <c r="JYL61" s="653"/>
      <c r="JYU61" s="653"/>
      <c r="JYV61" s="653"/>
      <c r="JZE61" s="653"/>
      <c r="JZF61" s="653"/>
      <c r="JZO61" s="653"/>
      <c r="JZP61" s="653"/>
      <c r="JZY61" s="653"/>
      <c r="JZZ61" s="653"/>
      <c r="KAI61" s="653"/>
      <c r="KAJ61" s="653"/>
      <c r="KAS61" s="653"/>
      <c r="KAT61" s="653"/>
      <c r="KBC61" s="653"/>
      <c r="KBD61" s="653"/>
      <c r="KBM61" s="653"/>
      <c r="KBN61" s="653"/>
      <c r="KBW61" s="653"/>
      <c r="KBX61" s="653"/>
      <c r="KCG61" s="653"/>
      <c r="KCH61" s="653"/>
      <c r="KCQ61" s="653"/>
      <c r="KCR61" s="653"/>
      <c r="KDA61" s="653"/>
      <c r="KDB61" s="653"/>
      <c r="KDK61" s="653"/>
      <c r="KDL61" s="653"/>
      <c r="KDU61" s="653"/>
      <c r="KDV61" s="653"/>
      <c r="KEE61" s="653"/>
      <c r="KEF61" s="653"/>
      <c r="KEO61" s="653"/>
      <c r="KEP61" s="653"/>
      <c r="KEY61" s="653"/>
      <c r="KEZ61" s="653"/>
      <c r="KFI61" s="653"/>
      <c r="KFJ61" s="653"/>
      <c r="KFS61" s="653"/>
      <c r="KFT61" s="653"/>
      <c r="KGC61" s="653"/>
      <c r="KGD61" s="653"/>
      <c r="KGM61" s="653"/>
      <c r="KGN61" s="653"/>
      <c r="KGW61" s="653"/>
      <c r="KGX61" s="653"/>
      <c r="KHG61" s="653"/>
      <c r="KHH61" s="653"/>
      <c r="KHQ61" s="653"/>
      <c r="KHR61" s="653"/>
      <c r="KIA61" s="653"/>
      <c r="KIB61" s="653"/>
      <c r="KIK61" s="653"/>
      <c r="KIL61" s="653"/>
      <c r="KIU61" s="653"/>
      <c r="KIV61" s="653"/>
      <c r="KJE61" s="653"/>
      <c r="KJF61" s="653"/>
      <c r="KJO61" s="653"/>
      <c r="KJP61" s="653"/>
      <c r="KJY61" s="653"/>
      <c r="KJZ61" s="653"/>
      <c r="KKI61" s="653"/>
      <c r="KKJ61" s="653"/>
      <c r="KKS61" s="653"/>
      <c r="KKT61" s="653"/>
      <c r="KLC61" s="653"/>
      <c r="KLD61" s="653"/>
      <c r="KLM61" s="653"/>
      <c r="KLN61" s="653"/>
      <c r="KLW61" s="653"/>
      <c r="KLX61" s="653"/>
      <c r="KMG61" s="653"/>
      <c r="KMH61" s="653"/>
      <c r="KMQ61" s="653"/>
      <c r="KMR61" s="653"/>
      <c r="KNA61" s="653"/>
      <c r="KNB61" s="653"/>
      <c r="KNK61" s="653"/>
      <c r="KNL61" s="653"/>
      <c r="KNU61" s="653"/>
      <c r="KNV61" s="653"/>
      <c r="KOE61" s="653"/>
      <c r="KOF61" s="653"/>
      <c r="KOO61" s="653"/>
      <c r="KOP61" s="653"/>
      <c r="KOY61" s="653"/>
      <c r="KOZ61" s="653"/>
      <c r="KPI61" s="653"/>
      <c r="KPJ61" s="653"/>
      <c r="KPS61" s="653"/>
      <c r="KPT61" s="653"/>
      <c r="KQC61" s="653"/>
      <c r="KQD61" s="653"/>
      <c r="KQM61" s="653"/>
      <c r="KQN61" s="653"/>
      <c r="KQW61" s="653"/>
      <c r="KQX61" s="653"/>
      <c r="KRG61" s="653"/>
      <c r="KRH61" s="653"/>
      <c r="KRQ61" s="653"/>
      <c r="KRR61" s="653"/>
      <c r="KSA61" s="653"/>
      <c r="KSB61" s="653"/>
      <c r="KSK61" s="653"/>
      <c r="KSL61" s="653"/>
      <c r="KSU61" s="653"/>
      <c r="KSV61" s="653"/>
      <c r="KTE61" s="653"/>
      <c r="KTF61" s="653"/>
      <c r="KTO61" s="653"/>
      <c r="KTP61" s="653"/>
      <c r="KTY61" s="653"/>
      <c r="KTZ61" s="653"/>
      <c r="KUI61" s="653"/>
      <c r="KUJ61" s="653"/>
      <c r="KUS61" s="653"/>
      <c r="KUT61" s="653"/>
      <c r="KVC61" s="653"/>
      <c r="KVD61" s="653"/>
      <c r="KVM61" s="653"/>
      <c r="KVN61" s="653"/>
      <c r="KVW61" s="653"/>
      <c r="KVX61" s="653"/>
      <c r="KWG61" s="653"/>
      <c r="KWH61" s="653"/>
      <c r="KWQ61" s="653"/>
      <c r="KWR61" s="653"/>
      <c r="KXA61" s="653"/>
      <c r="KXB61" s="653"/>
      <c r="KXK61" s="653"/>
      <c r="KXL61" s="653"/>
      <c r="KXU61" s="653"/>
      <c r="KXV61" s="653"/>
      <c r="KYE61" s="653"/>
      <c r="KYF61" s="653"/>
      <c r="KYO61" s="653"/>
      <c r="KYP61" s="653"/>
      <c r="KYY61" s="653"/>
      <c r="KYZ61" s="653"/>
      <c r="KZI61" s="653"/>
      <c r="KZJ61" s="653"/>
      <c r="KZS61" s="653"/>
      <c r="KZT61" s="653"/>
      <c r="LAC61" s="653"/>
      <c r="LAD61" s="653"/>
      <c r="LAM61" s="653"/>
      <c r="LAN61" s="653"/>
      <c r="LAW61" s="653"/>
      <c r="LAX61" s="653"/>
      <c r="LBG61" s="653"/>
      <c r="LBH61" s="653"/>
      <c r="LBQ61" s="653"/>
      <c r="LBR61" s="653"/>
      <c r="LCA61" s="653"/>
      <c r="LCB61" s="653"/>
      <c r="LCK61" s="653"/>
      <c r="LCL61" s="653"/>
      <c r="LCU61" s="653"/>
      <c r="LCV61" s="653"/>
      <c r="LDE61" s="653"/>
      <c r="LDF61" s="653"/>
      <c r="LDO61" s="653"/>
      <c r="LDP61" s="653"/>
      <c r="LDY61" s="653"/>
      <c r="LDZ61" s="653"/>
      <c r="LEI61" s="653"/>
      <c r="LEJ61" s="653"/>
      <c r="LES61" s="653"/>
      <c r="LET61" s="653"/>
      <c r="LFC61" s="653"/>
      <c r="LFD61" s="653"/>
      <c r="LFM61" s="653"/>
      <c r="LFN61" s="653"/>
      <c r="LFW61" s="653"/>
      <c r="LFX61" s="653"/>
      <c r="LGG61" s="653"/>
      <c r="LGH61" s="653"/>
      <c r="LGQ61" s="653"/>
      <c r="LGR61" s="653"/>
      <c r="LHA61" s="653"/>
      <c r="LHB61" s="653"/>
      <c r="LHK61" s="653"/>
      <c r="LHL61" s="653"/>
      <c r="LHU61" s="653"/>
      <c r="LHV61" s="653"/>
      <c r="LIE61" s="653"/>
      <c r="LIF61" s="653"/>
      <c r="LIO61" s="653"/>
      <c r="LIP61" s="653"/>
      <c r="LIY61" s="653"/>
      <c r="LIZ61" s="653"/>
      <c r="LJI61" s="653"/>
      <c r="LJJ61" s="653"/>
      <c r="LJS61" s="653"/>
      <c r="LJT61" s="653"/>
      <c r="LKC61" s="653"/>
      <c r="LKD61" s="653"/>
      <c r="LKM61" s="653"/>
      <c r="LKN61" s="653"/>
      <c r="LKW61" s="653"/>
      <c r="LKX61" s="653"/>
      <c r="LLG61" s="653"/>
      <c r="LLH61" s="653"/>
      <c r="LLQ61" s="653"/>
      <c r="LLR61" s="653"/>
      <c r="LMA61" s="653"/>
      <c r="LMB61" s="653"/>
      <c r="LMK61" s="653"/>
      <c r="LML61" s="653"/>
      <c r="LMU61" s="653"/>
      <c r="LMV61" s="653"/>
      <c r="LNE61" s="653"/>
      <c r="LNF61" s="653"/>
      <c r="LNO61" s="653"/>
      <c r="LNP61" s="653"/>
      <c r="LNY61" s="653"/>
      <c r="LNZ61" s="653"/>
      <c r="LOI61" s="653"/>
      <c r="LOJ61" s="653"/>
      <c r="LOS61" s="653"/>
      <c r="LOT61" s="653"/>
      <c r="LPC61" s="653"/>
      <c r="LPD61" s="653"/>
      <c r="LPM61" s="653"/>
      <c r="LPN61" s="653"/>
      <c r="LPW61" s="653"/>
      <c r="LPX61" s="653"/>
      <c r="LQG61" s="653"/>
      <c r="LQH61" s="653"/>
      <c r="LQQ61" s="653"/>
      <c r="LQR61" s="653"/>
      <c r="LRA61" s="653"/>
      <c r="LRB61" s="653"/>
      <c r="LRK61" s="653"/>
      <c r="LRL61" s="653"/>
      <c r="LRU61" s="653"/>
      <c r="LRV61" s="653"/>
      <c r="LSE61" s="653"/>
      <c r="LSF61" s="653"/>
      <c r="LSO61" s="653"/>
      <c r="LSP61" s="653"/>
      <c r="LSY61" s="653"/>
      <c r="LSZ61" s="653"/>
      <c r="LTI61" s="653"/>
      <c r="LTJ61" s="653"/>
      <c r="LTS61" s="653"/>
      <c r="LTT61" s="653"/>
      <c r="LUC61" s="653"/>
      <c r="LUD61" s="653"/>
      <c r="LUM61" s="653"/>
      <c r="LUN61" s="653"/>
      <c r="LUW61" s="653"/>
      <c r="LUX61" s="653"/>
      <c r="LVG61" s="653"/>
      <c r="LVH61" s="653"/>
      <c r="LVQ61" s="653"/>
      <c r="LVR61" s="653"/>
      <c r="LWA61" s="653"/>
      <c r="LWB61" s="653"/>
      <c r="LWK61" s="653"/>
      <c r="LWL61" s="653"/>
      <c r="LWU61" s="653"/>
      <c r="LWV61" s="653"/>
      <c r="LXE61" s="653"/>
      <c r="LXF61" s="653"/>
      <c r="LXO61" s="653"/>
      <c r="LXP61" s="653"/>
      <c r="LXY61" s="653"/>
      <c r="LXZ61" s="653"/>
      <c r="LYI61" s="653"/>
      <c r="LYJ61" s="653"/>
      <c r="LYS61" s="653"/>
      <c r="LYT61" s="653"/>
      <c r="LZC61" s="653"/>
      <c r="LZD61" s="653"/>
      <c r="LZM61" s="653"/>
      <c r="LZN61" s="653"/>
      <c r="LZW61" s="653"/>
      <c r="LZX61" s="653"/>
      <c r="MAG61" s="653"/>
      <c r="MAH61" s="653"/>
      <c r="MAQ61" s="653"/>
      <c r="MAR61" s="653"/>
      <c r="MBA61" s="653"/>
      <c r="MBB61" s="653"/>
      <c r="MBK61" s="653"/>
      <c r="MBL61" s="653"/>
      <c r="MBU61" s="653"/>
      <c r="MBV61" s="653"/>
      <c r="MCE61" s="653"/>
      <c r="MCF61" s="653"/>
      <c r="MCO61" s="653"/>
      <c r="MCP61" s="653"/>
      <c r="MCY61" s="653"/>
      <c r="MCZ61" s="653"/>
      <c r="MDI61" s="653"/>
      <c r="MDJ61" s="653"/>
      <c r="MDS61" s="653"/>
      <c r="MDT61" s="653"/>
      <c r="MEC61" s="653"/>
      <c r="MED61" s="653"/>
      <c r="MEM61" s="653"/>
      <c r="MEN61" s="653"/>
      <c r="MEW61" s="653"/>
      <c r="MEX61" s="653"/>
      <c r="MFG61" s="653"/>
      <c r="MFH61" s="653"/>
      <c r="MFQ61" s="653"/>
      <c r="MFR61" s="653"/>
      <c r="MGA61" s="653"/>
      <c r="MGB61" s="653"/>
      <c r="MGK61" s="653"/>
      <c r="MGL61" s="653"/>
      <c r="MGU61" s="653"/>
      <c r="MGV61" s="653"/>
      <c r="MHE61" s="653"/>
      <c r="MHF61" s="653"/>
      <c r="MHO61" s="653"/>
      <c r="MHP61" s="653"/>
      <c r="MHY61" s="653"/>
      <c r="MHZ61" s="653"/>
      <c r="MII61" s="653"/>
      <c r="MIJ61" s="653"/>
      <c r="MIS61" s="653"/>
      <c r="MIT61" s="653"/>
      <c r="MJC61" s="653"/>
      <c r="MJD61" s="653"/>
      <c r="MJM61" s="653"/>
      <c r="MJN61" s="653"/>
      <c r="MJW61" s="653"/>
      <c r="MJX61" s="653"/>
      <c r="MKG61" s="653"/>
      <c r="MKH61" s="653"/>
      <c r="MKQ61" s="653"/>
      <c r="MKR61" s="653"/>
      <c r="MLA61" s="653"/>
      <c r="MLB61" s="653"/>
      <c r="MLK61" s="653"/>
      <c r="MLL61" s="653"/>
      <c r="MLU61" s="653"/>
      <c r="MLV61" s="653"/>
      <c r="MME61" s="653"/>
      <c r="MMF61" s="653"/>
      <c r="MMO61" s="653"/>
      <c r="MMP61" s="653"/>
      <c r="MMY61" s="653"/>
      <c r="MMZ61" s="653"/>
      <c r="MNI61" s="653"/>
      <c r="MNJ61" s="653"/>
      <c r="MNS61" s="653"/>
      <c r="MNT61" s="653"/>
      <c r="MOC61" s="653"/>
      <c r="MOD61" s="653"/>
      <c r="MOM61" s="653"/>
      <c r="MON61" s="653"/>
      <c r="MOW61" s="653"/>
      <c r="MOX61" s="653"/>
      <c r="MPG61" s="653"/>
      <c r="MPH61" s="653"/>
      <c r="MPQ61" s="653"/>
      <c r="MPR61" s="653"/>
      <c r="MQA61" s="653"/>
      <c r="MQB61" s="653"/>
      <c r="MQK61" s="653"/>
      <c r="MQL61" s="653"/>
      <c r="MQU61" s="653"/>
      <c r="MQV61" s="653"/>
      <c r="MRE61" s="653"/>
      <c r="MRF61" s="653"/>
      <c r="MRO61" s="653"/>
      <c r="MRP61" s="653"/>
      <c r="MRY61" s="653"/>
      <c r="MRZ61" s="653"/>
      <c r="MSI61" s="653"/>
      <c r="MSJ61" s="653"/>
      <c r="MSS61" s="653"/>
      <c r="MST61" s="653"/>
      <c r="MTC61" s="653"/>
      <c r="MTD61" s="653"/>
      <c r="MTM61" s="653"/>
      <c r="MTN61" s="653"/>
      <c r="MTW61" s="653"/>
      <c r="MTX61" s="653"/>
      <c r="MUG61" s="653"/>
      <c r="MUH61" s="653"/>
      <c r="MUQ61" s="653"/>
      <c r="MUR61" s="653"/>
      <c r="MVA61" s="653"/>
      <c r="MVB61" s="653"/>
      <c r="MVK61" s="653"/>
      <c r="MVL61" s="653"/>
      <c r="MVU61" s="653"/>
      <c r="MVV61" s="653"/>
      <c r="MWE61" s="653"/>
      <c r="MWF61" s="653"/>
      <c r="MWO61" s="653"/>
      <c r="MWP61" s="653"/>
      <c r="MWY61" s="653"/>
      <c r="MWZ61" s="653"/>
      <c r="MXI61" s="653"/>
      <c r="MXJ61" s="653"/>
      <c r="MXS61" s="653"/>
      <c r="MXT61" s="653"/>
      <c r="MYC61" s="653"/>
      <c r="MYD61" s="653"/>
      <c r="MYM61" s="653"/>
      <c r="MYN61" s="653"/>
      <c r="MYW61" s="653"/>
      <c r="MYX61" s="653"/>
      <c r="MZG61" s="653"/>
      <c r="MZH61" s="653"/>
      <c r="MZQ61" s="653"/>
      <c r="MZR61" s="653"/>
      <c r="NAA61" s="653"/>
      <c r="NAB61" s="653"/>
      <c r="NAK61" s="653"/>
      <c r="NAL61" s="653"/>
      <c r="NAU61" s="653"/>
      <c r="NAV61" s="653"/>
      <c r="NBE61" s="653"/>
      <c r="NBF61" s="653"/>
      <c r="NBO61" s="653"/>
      <c r="NBP61" s="653"/>
      <c r="NBY61" s="653"/>
      <c r="NBZ61" s="653"/>
      <c r="NCI61" s="653"/>
      <c r="NCJ61" s="653"/>
      <c r="NCS61" s="653"/>
      <c r="NCT61" s="653"/>
      <c r="NDC61" s="653"/>
      <c r="NDD61" s="653"/>
      <c r="NDM61" s="653"/>
      <c r="NDN61" s="653"/>
      <c r="NDW61" s="653"/>
      <c r="NDX61" s="653"/>
      <c r="NEG61" s="653"/>
      <c r="NEH61" s="653"/>
      <c r="NEQ61" s="653"/>
      <c r="NER61" s="653"/>
      <c r="NFA61" s="653"/>
      <c r="NFB61" s="653"/>
      <c r="NFK61" s="653"/>
      <c r="NFL61" s="653"/>
      <c r="NFU61" s="653"/>
      <c r="NFV61" s="653"/>
      <c r="NGE61" s="653"/>
      <c r="NGF61" s="653"/>
      <c r="NGO61" s="653"/>
      <c r="NGP61" s="653"/>
      <c r="NGY61" s="653"/>
      <c r="NGZ61" s="653"/>
      <c r="NHI61" s="653"/>
      <c r="NHJ61" s="653"/>
      <c r="NHS61" s="653"/>
      <c r="NHT61" s="653"/>
      <c r="NIC61" s="653"/>
      <c r="NID61" s="653"/>
      <c r="NIM61" s="653"/>
      <c r="NIN61" s="653"/>
      <c r="NIW61" s="653"/>
      <c r="NIX61" s="653"/>
      <c r="NJG61" s="653"/>
      <c r="NJH61" s="653"/>
      <c r="NJQ61" s="653"/>
      <c r="NJR61" s="653"/>
      <c r="NKA61" s="653"/>
      <c r="NKB61" s="653"/>
      <c r="NKK61" s="653"/>
      <c r="NKL61" s="653"/>
      <c r="NKU61" s="653"/>
      <c r="NKV61" s="653"/>
      <c r="NLE61" s="653"/>
      <c r="NLF61" s="653"/>
      <c r="NLO61" s="653"/>
      <c r="NLP61" s="653"/>
      <c r="NLY61" s="653"/>
      <c r="NLZ61" s="653"/>
      <c r="NMI61" s="653"/>
      <c r="NMJ61" s="653"/>
      <c r="NMS61" s="653"/>
      <c r="NMT61" s="653"/>
      <c r="NNC61" s="653"/>
      <c r="NND61" s="653"/>
      <c r="NNM61" s="653"/>
      <c r="NNN61" s="653"/>
      <c r="NNW61" s="653"/>
      <c r="NNX61" s="653"/>
      <c r="NOG61" s="653"/>
      <c r="NOH61" s="653"/>
      <c r="NOQ61" s="653"/>
      <c r="NOR61" s="653"/>
      <c r="NPA61" s="653"/>
      <c r="NPB61" s="653"/>
      <c r="NPK61" s="653"/>
      <c r="NPL61" s="653"/>
      <c r="NPU61" s="653"/>
      <c r="NPV61" s="653"/>
      <c r="NQE61" s="653"/>
      <c r="NQF61" s="653"/>
      <c r="NQO61" s="653"/>
      <c r="NQP61" s="653"/>
      <c r="NQY61" s="653"/>
      <c r="NQZ61" s="653"/>
      <c r="NRI61" s="653"/>
      <c r="NRJ61" s="653"/>
      <c r="NRS61" s="653"/>
      <c r="NRT61" s="653"/>
      <c r="NSC61" s="653"/>
      <c r="NSD61" s="653"/>
      <c r="NSM61" s="653"/>
      <c r="NSN61" s="653"/>
      <c r="NSW61" s="653"/>
      <c r="NSX61" s="653"/>
      <c r="NTG61" s="653"/>
      <c r="NTH61" s="653"/>
      <c r="NTQ61" s="653"/>
      <c r="NTR61" s="653"/>
      <c r="NUA61" s="653"/>
      <c r="NUB61" s="653"/>
      <c r="NUK61" s="653"/>
      <c r="NUL61" s="653"/>
      <c r="NUU61" s="653"/>
      <c r="NUV61" s="653"/>
      <c r="NVE61" s="653"/>
      <c r="NVF61" s="653"/>
      <c r="NVO61" s="653"/>
      <c r="NVP61" s="653"/>
      <c r="NVY61" s="653"/>
      <c r="NVZ61" s="653"/>
      <c r="NWI61" s="653"/>
      <c r="NWJ61" s="653"/>
      <c r="NWS61" s="653"/>
      <c r="NWT61" s="653"/>
      <c r="NXC61" s="653"/>
      <c r="NXD61" s="653"/>
      <c r="NXM61" s="653"/>
      <c r="NXN61" s="653"/>
      <c r="NXW61" s="653"/>
      <c r="NXX61" s="653"/>
      <c r="NYG61" s="653"/>
      <c r="NYH61" s="653"/>
      <c r="NYQ61" s="653"/>
      <c r="NYR61" s="653"/>
      <c r="NZA61" s="653"/>
      <c r="NZB61" s="653"/>
      <c r="NZK61" s="653"/>
      <c r="NZL61" s="653"/>
      <c r="NZU61" s="653"/>
      <c r="NZV61" s="653"/>
      <c r="OAE61" s="653"/>
      <c r="OAF61" s="653"/>
      <c r="OAO61" s="653"/>
      <c r="OAP61" s="653"/>
      <c r="OAY61" s="653"/>
      <c r="OAZ61" s="653"/>
      <c r="OBI61" s="653"/>
      <c r="OBJ61" s="653"/>
      <c r="OBS61" s="653"/>
      <c r="OBT61" s="653"/>
      <c r="OCC61" s="653"/>
      <c r="OCD61" s="653"/>
      <c r="OCM61" s="653"/>
      <c r="OCN61" s="653"/>
      <c r="OCW61" s="653"/>
      <c r="OCX61" s="653"/>
      <c r="ODG61" s="653"/>
      <c r="ODH61" s="653"/>
      <c r="ODQ61" s="653"/>
      <c r="ODR61" s="653"/>
      <c r="OEA61" s="653"/>
      <c r="OEB61" s="653"/>
      <c r="OEK61" s="653"/>
      <c r="OEL61" s="653"/>
      <c r="OEU61" s="653"/>
      <c r="OEV61" s="653"/>
      <c r="OFE61" s="653"/>
      <c r="OFF61" s="653"/>
      <c r="OFO61" s="653"/>
      <c r="OFP61" s="653"/>
      <c r="OFY61" s="653"/>
      <c r="OFZ61" s="653"/>
      <c r="OGI61" s="653"/>
      <c r="OGJ61" s="653"/>
      <c r="OGS61" s="653"/>
      <c r="OGT61" s="653"/>
      <c r="OHC61" s="653"/>
      <c r="OHD61" s="653"/>
      <c r="OHM61" s="653"/>
      <c r="OHN61" s="653"/>
      <c r="OHW61" s="653"/>
      <c r="OHX61" s="653"/>
      <c r="OIG61" s="653"/>
      <c r="OIH61" s="653"/>
      <c r="OIQ61" s="653"/>
      <c r="OIR61" s="653"/>
      <c r="OJA61" s="653"/>
      <c r="OJB61" s="653"/>
      <c r="OJK61" s="653"/>
      <c r="OJL61" s="653"/>
      <c r="OJU61" s="653"/>
      <c r="OJV61" s="653"/>
      <c r="OKE61" s="653"/>
      <c r="OKF61" s="653"/>
      <c r="OKO61" s="653"/>
      <c r="OKP61" s="653"/>
      <c r="OKY61" s="653"/>
      <c r="OKZ61" s="653"/>
      <c r="OLI61" s="653"/>
      <c r="OLJ61" s="653"/>
      <c r="OLS61" s="653"/>
      <c r="OLT61" s="653"/>
      <c r="OMC61" s="653"/>
      <c r="OMD61" s="653"/>
      <c r="OMM61" s="653"/>
      <c r="OMN61" s="653"/>
      <c r="OMW61" s="653"/>
      <c r="OMX61" s="653"/>
      <c r="ONG61" s="653"/>
      <c r="ONH61" s="653"/>
      <c r="ONQ61" s="653"/>
      <c r="ONR61" s="653"/>
      <c r="OOA61" s="653"/>
      <c r="OOB61" s="653"/>
      <c r="OOK61" s="653"/>
      <c r="OOL61" s="653"/>
      <c r="OOU61" s="653"/>
      <c r="OOV61" s="653"/>
      <c r="OPE61" s="653"/>
      <c r="OPF61" s="653"/>
      <c r="OPO61" s="653"/>
      <c r="OPP61" s="653"/>
      <c r="OPY61" s="653"/>
      <c r="OPZ61" s="653"/>
      <c r="OQI61" s="653"/>
      <c r="OQJ61" s="653"/>
      <c r="OQS61" s="653"/>
      <c r="OQT61" s="653"/>
      <c r="ORC61" s="653"/>
      <c r="ORD61" s="653"/>
      <c r="ORM61" s="653"/>
      <c r="ORN61" s="653"/>
      <c r="ORW61" s="653"/>
      <c r="ORX61" s="653"/>
      <c r="OSG61" s="653"/>
      <c r="OSH61" s="653"/>
      <c r="OSQ61" s="653"/>
      <c r="OSR61" s="653"/>
      <c r="OTA61" s="653"/>
      <c r="OTB61" s="653"/>
      <c r="OTK61" s="653"/>
      <c r="OTL61" s="653"/>
      <c r="OTU61" s="653"/>
      <c r="OTV61" s="653"/>
      <c r="OUE61" s="653"/>
      <c r="OUF61" s="653"/>
      <c r="OUO61" s="653"/>
      <c r="OUP61" s="653"/>
      <c r="OUY61" s="653"/>
      <c r="OUZ61" s="653"/>
      <c r="OVI61" s="653"/>
      <c r="OVJ61" s="653"/>
      <c r="OVS61" s="653"/>
      <c r="OVT61" s="653"/>
      <c r="OWC61" s="653"/>
      <c r="OWD61" s="653"/>
      <c r="OWM61" s="653"/>
      <c r="OWN61" s="653"/>
      <c r="OWW61" s="653"/>
      <c r="OWX61" s="653"/>
      <c r="OXG61" s="653"/>
      <c r="OXH61" s="653"/>
      <c r="OXQ61" s="653"/>
      <c r="OXR61" s="653"/>
      <c r="OYA61" s="653"/>
      <c r="OYB61" s="653"/>
      <c r="OYK61" s="653"/>
      <c r="OYL61" s="653"/>
      <c r="OYU61" s="653"/>
      <c r="OYV61" s="653"/>
      <c r="OZE61" s="653"/>
      <c r="OZF61" s="653"/>
      <c r="OZO61" s="653"/>
      <c r="OZP61" s="653"/>
      <c r="OZY61" s="653"/>
      <c r="OZZ61" s="653"/>
      <c r="PAI61" s="653"/>
      <c r="PAJ61" s="653"/>
      <c r="PAS61" s="653"/>
      <c r="PAT61" s="653"/>
      <c r="PBC61" s="653"/>
      <c r="PBD61" s="653"/>
      <c r="PBM61" s="653"/>
      <c r="PBN61" s="653"/>
      <c r="PBW61" s="653"/>
      <c r="PBX61" s="653"/>
      <c r="PCG61" s="653"/>
      <c r="PCH61" s="653"/>
      <c r="PCQ61" s="653"/>
      <c r="PCR61" s="653"/>
      <c r="PDA61" s="653"/>
      <c r="PDB61" s="653"/>
      <c r="PDK61" s="653"/>
      <c r="PDL61" s="653"/>
      <c r="PDU61" s="653"/>
      <c r="PDV61" s="653"/>
      <c r="PEE61" s="653"/>
      <c r="PEF61" s="653"/>
      <c r="PEO61" s="653"/>
      <c r="PEP61" s="653"/>
      <c r="PEY61" s="653"/>
      <c r="PEZ61" s="653"/>
      <c r="PFI61" s="653"/>
      <c r="PFJ61" s="653"/>
      <c r="PFS61" s="653"/>
      <c r="PFT61" s="653"/>
      <c r="PGC61" s="653"/>
      <c r="PGD61" s="653"/>
      <c r="PGM61" s="653"/>
      <c r="PGN61" s="653"/>
      <c r="PGW61" s="653"/>
      <c r="PGX61" s="653"/>
      <c r="PHG61" s="653"/>
      <c r="PHH61" s="653"/>
      <c r="PHQ61" s="653"/>
      <c r="PHR61" s="653"/>
      <c r="PIA61" s="653"/>
      <c r="PIB61" s="653"/>
      <c r="PIK61" s="653"/>
      <c r="PIL61" s="653"/>
      <c r="PIU61" s="653"/>
      <c r="PIV61" s="653"/>
      <c r="PJE61" s="653"/>
      <c r="PJF61" s="653"/>
      <c r="PJO61" s="653"/>
      <c r="PJP61" s="653"/>
      <c r="PJY61" s="653"/>
      <c r="PJZ61" s="653"/>
      <c r="PKI61" s="653"/>
      <c r="PKJ61" s="653"/>
      <c r="PKS61" s="653"/>
      <c r="PKT61" s="653"/>
      <c r="PLC61" s="653"/>
      <c r="PLD61" s="653"/>
      <c r="PLM61" s="653"/>
      <c r="PLN61" s="653"/>
      <c r="PLW61" s="653"/>
      <c r="PLX61" s="653"/>
      <c r="PMG61" s="653"/>
      <c r="PMH61" s="653"/>
      <c r="PMQ61" s="653"/>
      <c r="PMR61" s="653"/>
      <c r="PNA61" s="653"/>
      <c r="PNB61" s="653"/>
      <c r="PNK61" s="653"/>
      <c r="PNL61" s="653"/>
      <c r="PNU61" s="653"/>
      <c r="PNV61" s="653"/>
      <c r="POE61" s="653"/>
      <c r="POF61" s="653"/>
      <c r="POO61" s="653"/>
      <c r="POP61" s="653"/>
      <c r="POY61" s="653"/>
      <c r="POZ61" s="653"/>
      <c r="PPI61" s="653"/>
      <c r="PPJ61" s="653"/>
      <c r="PPS61" s="653"/>
      <c r="PPT61" s="653"/>
      <c r="PQC61" s="653"/>
      <c r="PQD61" s="653"/>
      <c r="PQM61" s="653"/>
      <c r="PQN61" s="653"/>
      <c r="PQW61" s="653"/>
      <c r="PQX61" s="653"/>
      <c r="PRG61" s="653"/>
      <c r="PRH61" s="653"/>
      <c r="PRQ61" s="653"/>
      <c r="PRR61" s="653"/>
      <c r="PSA61" s="653"/>
      <c r="PSB61" s="653"/>
      <c r="PSK61" s="653"/>
      <c r="PSL61" s="653"/>
      <c r="PSU61" s="653"/>
      <c r="PSV61" s="653"/>
      <c r="PTE61" s="653"/>
      <c r="PTF61" s="653"/>
      <c r="PTO61" s="653"/>
      <c r="PTP61" s="653"/>
      <c r="PTY61" s="653"/>
      <c r="PTZ61" s="653"/>
      <c r="PUI61" s="653"/>
      <c r="PUJ61" s="653"/>
      <c r="PUS61" s="653"/>
      <c r="PUT61" s="653"/>
      <c r="PVC61" s="653"/>
      <c r="PVD61" s="653"/>
      <c r="PVM61" s="653"/>
      <c r="PVN61" s="653"/>
      <c r="PVW61" s="653"/>
      <c r="PVX61" s="653"/>
      <c r="PWG61" s="653"/>
      <c r="PWH61" s="653"/>
      <c r="PWQ61" s="653"/>
      <c r="PWR61" s="653"/>
      <c r="PXA61" s="653"/>
      <c r="PXB61" s="653"/>
      <c r="PXK61" s="653"/>
      <c r="PXL61" s="653"/>
      <c r="PXU61" s="653"/>
      <c r="PXV61" s="653"/>
      <c r="PYE61" s="653"/>
      <c r="PYF61" s="653"/>
      <c r="PYO61" s="653"/>
      <c r="PYP61" s="653"/>
      <c r="PYY61" s="653"/>
      <c r="PYZ61" s="653"/>
      <c r="PZI61" s="653"/>
      <c r="PZJ61" s="653"/>
      <c r="PZS61" s="653"/>
      <c r="PZT61" s="653"/>
      <c r="QAC61" s="653"/>
      <c r="QAD61" s="653"/>
      <c r="QAM61" s="653"/>
      <c r="QAN61" s="653"/>
      <c r="QAW61" s="653"/>
      <c r="QAX61" s="653"/>
      <c r="QBG61" s="653"/>
      <c r="QBH61" s="653"/>
      <c r="QBQ61" s="653"/>
      <c r="QBR61" s="653"/>
      <c r="QCA61" s="653"/>
      <c r="QCB61" s="653"/>
      <c r="QCK61" s="653"/>
      <c r="QCL61" s="653"/>
      <c r="QCU61" s="653"/>
      <c r="QCV61" s="653"/>
      <c r="QDE61" s="653"/>
      <c r="QDF61" s="653"/>
      <c r="QDO61" s="653"/>
      <c r="QDP61" s="653"/>
      <c r="QDY61" s="653"/>
      <c r="QDZ61" s="653"/>
      <c r="QEI61" s="653"/>
      <c r="QEJ61" s="653"/>
      <c r="QES61" s="653"/>
      <c r="QET61" s="653"/>
      <c r="QFC61" s="653"/>
      <c r="QFD61" s="653"/>
      <c r="QFM61" s="653"/>
      <c r="QFN61" s="653"/>
      <c r="QFW61" s="653"/>
      <c r="QFX61" s="653"/>
      <c r="QGG61" s="653"/>
      <c r="QGH61" s="653"/>
      <c r="QGQ61" s="653"/>
      <c r="QGR61" s="653"/>
      <c r="QHA61" s="653"/>
      <c r="QHB61" s="653"/>
      <c r="QHK61" s="653"/>
      <c r="QHL61" s="653"/>
      <c r="QHU61" s="653"/>
      <c r="QHV61" s="653"/>
      <c r="QIE61" s="653"/>
      <c r="QIF61" s="653"/>
      <c r="QIO61" s="653"/>
      <c r="QIP61" s="653"/>
      <c r="QIY61" s="653"/>
      <c r="QIZ61" s="653"/>
      <c r="QJI61" s="653"/>
      <c r="QJJ61" s="653"/>
      <c r="QJS61" s="653"/>
      <c r="QJT61" s="653"/>
      <c r="QKC61" s="653"/>
      <c r="QKD61" s="653"/>
      <c r="QKM61" s="653"/>
      <c r="QKN61" s="653"/>
      <c r="QKW61" s="653"/>
      <c r="QKX61" s="653"/>
      <c r="QLG61" s="653"/>
      <c r="QLH61" s="653"/>
      <c r="QLQ61" s="653"/>
      <c r="QLR61" s="653"/>
      <c r="QMA61" s="653"/>
      <c r="QMB61" s="653"/>
      <c r="QMK61" s="653"/>
      <c r="QML61" s="653"/>
      <c r="QMU61" s="653"/>
      <c r="QMV61" s="653"/>
      <c r="QNE61" s="653"/>
      <c r="QNF61" s="653"/>
      <c r="QNO61" s="653"/>
      <c r="QNP61" s="653"/>
      <c r="QNY61" s="653"/>
      <c r="QNZ61" s="653"/>
      <c r="QOI61" s="653"/>
      <c r="QOJ61" s="653"/>
      <c r="QOS61" s="653"/>
      <c r="QOT61" s="653"/>
      <c r="QPC61" s="653"/>
      <c r="QPD61" s="653"/>
      <c r="QPM61" s="653"/>
      <c r="QPN61" s="653"/>
      <c r="QPW61" s="653"/>
      <c r="QPX61" s="653"/>
      <c r="QQG61" s="653"/>
      <c r="QQH61" s="653"/>
      <c r="QQQ61" s="653"/>
      <c r="QQR61" s="653"/>
      <c r="QRA61" s="653"/>
      <c r="QRB61" s="653"/>
      <c r="QRK61" s="653"/>
      <c r="QRL61" s="653"/>
      <c r="QRU61" s="653"/>
      <c r="QRV61" s="653"/>
      <c r="QSE61" s="653"/>
      <c r="QSF61" s="653"/>
      <c r="QSO61" s="653"/>
      <c r="QSP61" s="653"/>
      <c r="QSY61" s="653"/>
      <c r="QSZ61" s="653"/>
      <c r="QTI61" s="653"/>
      <c r="QTJ61" s="653"/>
      <c r="QTS61" s="653"/>
      <c r="QTT61" s="653"/>
      <c r="QUC61" s="653"/>
      <c r="QUD61" s="653"/>
      <c r="QUM61" s="653"/>
      <c r="QUN61" s="653"/>
      <c r="QUW61" s="653"/>
      <c r="QUX61" s="653"/>
      <c r="QVG61" s="653"/>
      <c r="QVH61" s="653"/>
      <c r="QVQ61" s="653"/>
      <c r="QVR61" s="653"/>
      <c r="QWA61" s="653"/>
      <c r="QWB61" s="653"/>
      <c r="QWK61" s="653"/>
      <c r="QWL61" s="653"/>
      <c r="QWU61" s="653"/>
      <c r="QWV61" s="653"/>
      <c r="QXE61" s="653"/>
      <c r="QXF61" s="653"/>
      <c r="QXO61" s="653"/>
      <c r="QXP61" s="653"/>
      <c r="QXY61" s="653"/>
      <c r="QXZ61" s="653"/>
      <c r="QYI61" s="653"/>
      <c r="QYJ61" s="653"/>
      <c r="QYS61" s="653"/>
      <c r="QYT61" s="653"/>
      <c r="QZC61" s="653"/>
      <c r="QZD61" s="653"/>
      <c r="QZM61" s="653"/>
      <c r="QZN61" s="653"/>
      <c r="QZW61" s="653"/>
      <c r="QZX61" s="653"/>
      <c r="RAG61" s="653"/>
      <c r="RAH61" s="653"/>
      <c r="RAQ61" s="653"/>
      <c r="RAR61" s="653"/>
      <c r="RBA61" s="653"/>
      <c r="RBB61" s="653"/>
      <c r="RBK61" s="653"/>
      <c r="RBL61" s="653"/>
      <c r="RBU61" s="653"/>
      <c r="RBV61" s="653"/>
      <c r="RCE61" s="653"/>
      <c r="RCF61" s="653"/>
      <c r="RCO61" s="653"/>
      <c r="RCP61" s="653"/>
      <c r="RCY61" s="653"/>
      <c r="RCZ61" s="653"/>
      <c r="RDI61" s="653"/>
      <c r="RDJ61" s="653"/>
      <c r="RDS61" s="653"/>
      <c r="RDT61" s="653"/>
      <c r="REC61" s="653"/>
      <c r="RED61" s="653"/>
      <c r="REM61" s="653"/>
      <c r="REN61" s="653"/>
      <c r="REW61" s="653"/>
      <c r="REX61" s="653"/>
      <c r="RFG61" s="653"/>
      <c r="RFH61" s="653"/>
      <c r="RFQ61" s="653"/>
      <c r="RFR61" s="653"/>
      <c r="RGA61" s="653"/>
      <c r="RGB61" s="653"/>
      <c r="RGK61" s="653"/>
      <c r="RGL61" s="653"/>
      <c r="RGU61" s="653"/>
      <c r="RGV61" s="653"/>
      <c r="RHE61" s="653"/>
      <c r="RHF61" s="653"/>
      <c r="RHO61" s="653"/>
      <c r="RHP61" s="653"/>
      <c r="RHY61" s="653"/>
      <c r="RHZ61" s="653"/>
      <c r="RII61" s="653"/>
      <c r="RIJ61" s="653"/>
      <c r="RIS61" s="653"/>
      <c r="RIT61" s="653"/>
      <c r="RJC61" s="653"/>
      <c r="RJD61" s="653"/>
      <c r="RJM61" s="653"/>
      <c r="RJN61" s="653"/>
      <c r="RJW61" s="653"/>
      <c r="RJX61" s="653"/>
      <c r="RKG61" s="653"/>
      <c r="RKH61" s="653"/>
      <c r="RKQ61" s="653"/>
      <c r="RKR61" s="653"/>
      <c r="RLA61" s="653"/>
      <c r="RLB61" s="653"/>
      <c r="RLK61" s="653"/>
      <c r="RLL61" s="653"/>
      <c r="RLU61" s="653"/>
      <c r="RLV61" s="653"/>
      <c r="RME61" s="653"/>
      <c r="RMF61" s="653"/>
      <c r="RMO61" s="653"/>
      <c r="RMP61" s="653"/>
      <c r="RMY61" s="653"/>
      <c r="RMZ61" s="653"/>
      <c r="RNI61" s="653"/>
      <c r="RNJ61" s="653"/>
      <c r="RNS61" s="653"/>
      <c r="RNT61" s="653"/>
      <c r="ROC61" s="653"/>
      <c r="ROD61" s="653"/>
      <c r="ROM61" s="653"/>
      <c r="RON61" s="653"/>
      <c r="ROW61" s="653"/>
      <c r="ROX61" s="653"/>
      <c r="RPG61" s="653"/>
      <c r="RPH61" s="653"/>
      <c r="RPQ61" s="653"/>
      <c r="RPR61" s="653"/>
      <c r="RQA61" s="653"/>
      <c r="RQB61" s="653"/>
      <c r="RQK61" s="653"/>
      <c r="RQL61" s="653"/>
      <c r="RQU61" s="653"/>
      <c r="RQV61" s="653"/>
      <c r="RRE61" s="653"/>
      <c r="RRF61" s="653"/>
      <c r="RRO61" s="653"/>
      <c r="RRP61" s="653"/>
      <c r="RRY61" s="653"/>
      <c r="RRZ61" s="653"/>
      <c r="RSI61" s="653"/>
      <c r="RSJ61" s="653"/>
      <c r="RSS61" s="653"/>
      <c r="RST61" s="653"/>
      <c r="RTC61" s="653"/>
      <c r="RTD61" s="653"/>
      <c r="RTM61" s="653"/>
      <c r="RTN61" s="653"/>
      <c r="RTW61" s="653"/>
      <c r="RTX61" s="653"/>
      <c r="RUG61" s="653"/>
      <c r="RUH61" s="653"/>
      <c r="RUQ61" s="653"/>
      <c r="RUR61" s="653"/>
      <c r="RVA61" s="653"/>
      <c r="RVB61" s="653"/>
      <c r="RVK61" s="653"/>
      <c r="RVL61" s="653"/>
      <c r="RVU61" s="653"/>
      <c r="RVV61" s="653"/>
      <c r="RWE61" s="653"/>
      <c r="RWF61" s="653"/>
      <c r="RWO61" s="653"/>
      <c r="RWP61" s="653"/>
      <c r="RWY61" s="653"/>
      <c r="RWZ61" s="653"/>
      <c r="RXI61" s="653"/>
      <c r="RXJ61" s="653"/>
      <c r="RXS61" s="653"/>
      <c r="RXT61" s="653"/>
      <c r="RYC61" s="653"/>
      <c r="RYD61" s="653"/>
      <c r="RYM61" s="653"/>
      <c r="RYN61" s="653"/>
      <c r="RYW61" s="653"/>
      <c r="RYX61" s="653"/>
      <c r="RZG61" s="653"/>
      <c r="RZH61" s="653"/>
      <c r="RZQ61" s="653"/>
      <c r="RZR61" s="653"/>
      <c r="SAA61" s="653"/>
      <c r="SAB61" s="653"/>
      <c r="SAK61" s="653"/>
      <c r="SAL61" s="653"/>
      <c r="SAU61" s="653"/>
      <c r="SAV61" s="653"/>
      <c r="SBE61" s="653"/>
      <c r="SBF61" s="653"/>
      <c r="SBO61" s="653"/>
      <c r="SBP61" s="653"/>
      <c r="SBY61" s="653"/>
      <c r="SBZ61" s="653"/>
      <c r="SCI61" s="653"/>
      <c r="SCJ61" s="653"/>
      <c r="SCS61" s="653"/>
      <c r="SCT61" s="653"/>
      <c r="SDC61" s="653"/>
      <c r="SDD61" s="653"/>
      <c r="SDM61" s="653"/>
      <c r="SDN61" s="653"/>
      <c r="SDW61" s="653"/>
      <c r="SDX61" s="653"/>
      <c r="SEG61" s="653"/>
      <c r="SEH61" s="653"/>
      <c r="SEQ61" s="653"/>
      <c r="SER61" s="653"/>
      <c r="SFA61" s="653"/>
      <c r="SFB61" s="653"/>
      <c r="SFK61" s="653"/>
      <c r="SFL61" s="653"/>
      <c r="SFU61" s="653"/>
      <c r="SFV61" s="653"/>
      <c r="SGE61" s="653"/>
      <c r="SGF61" s="653"/>
      <c r="SGO61" s="653"/>
      <c r="SGP61" s="653"/>
      <c r="SGY61" s="653"/>
      <c r="SGZ61" s="653"/>
      <c r="SHI61" s="653"/>
      <c r="SHJ61" s="653"/>
      <c r="SHS61" s="653"/>
      <c r="SHT61" s="653"/>
      <c r="SIC61" s="653"/>
      <c r="SID61" s="653"/>
      <c r="SIM61" s="653"/>
      <c r="SIN61" s="653"/>
      <c r="SIW61" s="653"/>
      <c r="SIX61" s="653"/>
      <c r="SJG61" s="653"/>
      <c r="SJH61" s="653"/>
      <c r="SJQ61" s="653"/>
      <c r="SJR61" s="653"/>
      <c r="SKA61" s="653"/>
      <c r="SKB61" s="653"/>
      <c r="SKK61" s="653"/>
      <c r="SKL61" s="653"/>
      <c r="SKU61" s="653"/>
      <c r="SKV61" s="653"/>
      <c r="SLE61" s="653"/>
      <c r="SLF61" s="653"/>
      <c r="SLO61" s="653"/>
      <c r="SLP61" s="653"/>
      <c r="SLY61" s="653"/>
      <c r="SLZ61" s="653"/>
      <c r="SMI61" s="653"/>
      <c r="SMJ61" s="653"/>
      <c r="SMS61" s="653"/>
      <c r="SMT61" s="653"/>
      <c r="SNC61" s="653"/>
      <c r="SND61" s="653"/>
      <c r="SNM61" s="653"/>
      <c r="SNN61" s="653"/>
      <c r="SNW61" s="653"/>
      <c r="SNX61" s="653"/>
      <c r="SOG61" s="653"/>
      <c r="SOH61" s="653"/>
      <c r="SOQ61" s="653"/>
      <c r="SOR61" s="653"/>
      <c r="SPA61" s="653"/>
      <c r="SPB61" s="653"/>
      <c r="SPK61" s="653"/>
      <c r="SPL61" s="653"/>
      <c r="SPU61" s="653"/>
      <c r="SPV61" s="653"/>
      <c r="SQE61" s="653"/>
      <c r="SQF61" s="653"/>
      <c r="SQO61" s="653"/>
      <c r="SQP61" s="653"/>
      <c r="SQY61" s="653"/>
      <c r="SQZ61" s="653"/>
      <c r="SRI61" s="653"/>
      <c r="SRJ61" s="653"/>
      <c r="SRS61" s="653"/>
      <c r="SRT61" s="653"/>
      <c r="SSC61" s="653"/>
      <c r="SSD61" s="653"/>
      <c r="SSM61" s="653"/>
      <c r="SSN61" s="653"/>
      <c r="SSW61" s="653"/>
      <c r="SSX61" s="653"/>
      <c r="STG61" s="653"/>
      <c r="STH61" s="653"/>
      <c r="STQ61" s="653"/>
      <c r="STR61" s="653"/>
      <c r="SUA61" s="653"/>
      <c r="SUB61" s="653"/>
      <c r="SUK61" s="653"/>
      <c r="SUL61" s="653"/>
      <c r="SUU61" s="653"/>
      <c r="SUV61" s="653"/>
      <c r="SVE61" s="653"/>
      <c r="SVF61" s="653"/>
      <c r="SVO61" s="653"/>
      <c r="SVP61" s="653"/>
      <c r="SVY61" s="653"/>
      <c r="SVZ61" s="653"/>
      <c r="SWI61" s="653"/>
      <c r="SWJ61" s="653"/>
      <c r="SWS61" s="653"/>
      <c r="SWT61" s="653"/>
      <c r="SXC61" s="653"/>
      <c r="SXD61" s="653"/>
      <c r="SXM61" s="653"/>
      <c r="SXN61" s="653"/>
      <c r="SXW61" s="653"/>
      <c r="SXX61" s="653"/>
      <c r="SYG61" s="653"/>
      <c r="SYH61" s="653"/>
      <c r="SYQ61" s="653"/>
      <c r="SYR61" s="653"/>
      <c r="SZA61" s="653"/>
      <c r="SZB61" s="653"/>
      <c r="SZK61" s="653"/>
      <c r="SZL61" s="653"/>
      <c r="SZU61" s="653"/>
      <c r="SZV61" s="653"/>
      <c r="TAE61" s="653"/>
      <c r="TAF61" s="653"/>
      <c r="TAO61" s="653"/>
      <c r="TAP61" s="653"/>
      <c r="TAY61" s="653"/>
      <c r="TAZ61" s="653"/>
      <c r="TBI61" s="653"/>
      <c r="TBJ61" s="653"/>
      <c r="TBS61" s="653"/>
      <c r="TBT61" s="653"/>
      <c r="TCC61" s="653"/>
      <c r="TCD61" s="653"/>
      <c r="TCM61" s="653"/>
      <c r="TCN61" s="653"/>
      <c r="TCW61" s="653"/>
      <c r="TCX61" s="653"/>
      <c r="TDG61" s="653"/>
      <c r="TDH61" s="653"/>
      <c r="TDQ61" s="653"/>
      <c r="TDR61" s="653"/>
      <c r="TEA61" s="653"/>
      <c r="TEB61" s="653"/>
      <c r="TEK61" s="653"/>
      <c r="TEL61" s="653"/>
      <c r="TEU61" s="653"/>
      <c r="TEV61" s="653"/>
      <c r="TFE61" s="653"/>
      <c r="TFF61" s="653"/>
      <c r="TFO61" s="653"/>
      <c r="TFP61" s="653"/>
      <c r="TFY61" s="653"/>
      <c r="TFZ61" s="653"/>
      <c r="TGI61" s="653"/>
      <c r="TGJ61" s="653"/>
      <c r="TGS61" s="653"/>
      <c r="TGT61" s="653"/>
      <c r="THC61" s="653"/>
      <c r="THD61" s="653"/>
      <c r="THM61" s="653"/>
      <c r="THN61" s="653"/>
      <c r="THW61" s="653"/>
      <c r="THX61" s="653"/>
      <c r="TIG61" s="653"/>
      <c r="TIH61" s="653"/>
      <c r="TIQ61" s="653"/>
      <c r="TIR61" s="653"/>
      <c r="TJA61" s="653"/>
      <c r="TJB61" s="653"/>
      <c r="TJK61" s="653"/>
      <c r="TJL61" s="653"/>
      <c r="TJU61" s="653"/>
      <c r="TJV61" s="653"/>
      <c r="TKE61" s="653"/>
      <c r="TKF61" s="653"/>
      <c r="TKO61" s="653"/>
      <c r="TKP61" s="653"/>
      <c r="TKY61" s="653"/>
      <c r="TKZ61" s="653"/>
      <c r="TLI61" s="653"/>
      <c r="TLJ61" s="653"/>
      <c r="TLS61" s="653"/>
      <c r="TLT61" s="653"/>
      <c r="TMC61" s="653"/>
      <c r="TMD61" s="653"/>
      <c r="TMM61" s="653"/>
      <c r="TMN61" s="653"/>
      <c r="TMW61" s="653"/>
      <c r="TMX61" s="653"/>
      <c r="TNG61" s="653"/>
      <c r="TNH61" s="653"/>
      <c r="TNQ61" s="653"/>
      <c r="TNR61" s="653"/>
      <c r="TOA61" s="653"/>
      <c r="TOB61" s="653"/>
      <c r="TOK61" s="653"/>
      <c r="TOL61" s="653"/>
      <c r="TOU61" s="653"/>
      <c r="TOV61" s="653"/>
      <c r="TPE61" s="653"/>
      <c r="TPF61" s="653"/>
      <c r="TPO61" s="653"/>
      <c r="TPP61" s="653"/>
      <c r="TPY61" s="653"/>
      <c r="TPZ61" s="653"/>
      <c r="TQI61" s="653"/>
      <c r="TQJ61" s="653"/>
      <c r="TQS61" s="653"/>
      <c r="TQT61" s="653"/>
      <c r="TRC61" s="653"/>
      <c r="TRD61" s="653"/>
      <c r="TRM61" s="653"/>
      <c r="TRN61" s="653"/>
      <c r="TRW61" s="653"/>
      <c r="TRX61" s="653"/>
      <c r="TSG61" s="653"/>
      <c r="TSH61" s="653"/>
      <c r="TSQ61" s="653"/>
      <c r="TSR61" s="653"/>
      <c r="TTA61" s="653"/>
      <c r="TTB61" s="653"/>
      <c r="TTK61" s="653"/>
      <c r="TTL61" s="653"/>
      <c r="TTU61" s="653"/>
      <c r="TTV61" s="653"/>
      <c r="TUE61" s="653"/>
      <c r="TUF61" s="653"/>
      <c r="TUO61" s="653"/>
      <c r="TUP61" s="653"/>
      <c r="TUY61" s="653"/>
      <c r="TUZ61" s="653"/>
      <c r="TVI61" s="653"/>
      <c r="TVJ61" s="653"/>
      <c r="TVS61" s="653"/>
      <c r="TVT61" s="653"/>
      <c r="TWC61" s="653"/>
      <c r="TWD61" s="653"/>
      <c r="TWM61" s="653"/>
      <c r="TWN61" s="653"/>
      <c r="TWW61" s="653"/>
      <c r="TWX61" s="653"/>
      <c r="TXG61" s="653"/>
      <c r="TXH61" s="653"/>
      <c r="TXQ61" s="653"/>
      <c r="TXR61" s="653"/>
      <c r="TYA61" s="653"/>
      <c r="TYB61" s="653"/>
      <c r="TYK61" s="653"/>
      <c r="TYL61" s="653"/>
      <c r="TYU61" s="653"/>
      <c r="TYV61" s="653"/>
      <c r="TZE61" s="653"/>
      <c r="TZF61" s="653"/>
      <c r="TZO61" s="653"/>
      <c r="TZP61" s="653"/>
      <c r="TZY61" s="653"/>
      <c r="TZZ61" s="653"/>
      <c r="UAI61" s="653"/>
      <c r="UAJ61" s="653"/>
      <c r="UAS61" s="653"/>
      <c r="UAT61" s="653"/>
      <c r="UBC61" s="653"/>
      <c r="UBD61" s="653"/>
      <c r="UBM61" s="653"/>
      <c r="UBN61" s="653"/>
      <c r="UBW61" s="653"/>
      <c r="UBX61" s="653"/>
      <c r="UCG61" s="653"/>
      <c r="UCH61" s="653"/>
      <c r="UCQ61" s="653"/>
      <c r="UCR61" s="653"/>
      <c r="UDA61" s="653"/>
      <c r="UDB61" s="653"/>
      <c r="UDK61" s="653"/>
      <c r="UDL61" s="653"/>
      <c r="UDU61" s="653"/>
      <c r="UDV61" s="653"/>
      <c r="UEE61" s="653"/>
      <c r="UEF61" s="653"/>
      <c r="UEO61" s="653"/>
      <c r="UEP61" s="653"/>
      <c r="UEY61" s="653"/>
      <c r="UEZ61" s="653"/>
      <c r="UFI61" s="653"/>
      <c r="UFJ61" s="653"/>
      <c r="UFS61" s="653"/>
      <c r="UFT61" s="653"/>
      <c r="UGC61" s="653"/>
      <c r="UGD61" s="653"/>
      <c r="UGM61" s="653"/>
      <c r="UGN61" s="653"/>
      <c r="UGW61" s="653"/>
      <c r="UGX61" s="653"/>
      <c r="UHG61" s="653"/>
      <c r="UHH61" s="653"/>
      <c r="UHQ61" s="653"/>
      <c r="UHR61" s="653"/>
      <c r="UIA61" s="653"/>
      <c r="UIB61" s="653"/>
      <c r="UIK61" s="653"/>
      <c r="UIL61" s="653"/>
      <c r="UIU61" s="653"/>
      <c r="UIV61" s="653"/>
      <c r="UJE61" s="653"/>
      <c r="UJF61" s="653"/>
      <c r="UJO61" s="653"/>
      <c r="UJP61" s="653"/>
      <c r="UJY61" s="653"/>
      <c r="UJZ61" s="653"/>
      <c r="UKI61" s="653"/>
      <c r="UKJ61" s="653"/>
      <c r="UKS61" s="653"/>
      <c r="UKT61" s="653"/>
      <c r="ULC61" s="653"/>
      <c r="ULD61" s="653"/>
      <c r="ULM61" s="653"/>
      <c r="ULN61" s="653"/>
      <c r="ULW61" s="653"/>
      <c r="ULX61" s="653"/>
      <c r="UMG61" s="653"/>
      <c r="UMH61" s="653"/>
      <c r="UMQ61" s="653"/>
      <c r="UMR61" s="653"/>
      <c r="UNA61" s="653"/>
      <c r="UNB61" s="653"/>
      <c r="UNK61" s="653"/>
      <c r="UNL61" s="653"/>
      <c r="UNU61" s="653"/>
      <c r="UNV61" s="653"/>
      <c r="UOE61" s="653"/>
      <c r="UOF61" s="653"/>
      <c r="UOO61" s="653"/>
      <c r="UOP61" s="653"/>
      <c r="UOY61" s="653"/>
      <c r="UOZ61" s="653"/>
      <c r="UPI61" s="653"/>
      <c r="UPJ61" s="653"/>
      <c r="UPS61" s="653"/>
      <c r="UPT61" s="653"/>
      <c r="UQC61" s="653"/>
      <c r="UQD61" s="653"/>
      <c r="UQM61" s="653"/>
      <c r="UQN61" s="653"/>
      <c r="UQW61" s="653"/>
      <c r="UQX61" s="653"/>
      <c r="URG61" s="653"/>
      <c r="URH61" s="653"/>
      <c r="URQ61" s="653"/>
      <c r="URR61" s="653"/>
      <c r="USA61" s="653"/>
      <c r="USB61" s="653"/>
      <c r="USK61" s="653"/>
      <c r="USL61" s="653"/>
      <c r="USU61" s="653"/>
      <c r="USV61" s="653"/>
      <c r="UTE61" s="653"/>
      <c r="UTF61" s="653"/>
      <c r="UTO61" s="653"/>
      <c r="UTP61" s="653"/>
      <c r="UTY61" s="653"/>
      <c r="UTZ61" s="653"/>
      <c r="UUI61" s="653"/>
      <c r="UUJ61" s="653"/>
      <c r="UUS61" s="653"/>
      <c r="UUT61" s="653"/>
      <c r="UVC61" s="653"/>
      <c r="UVD61" s="653"/>
      <c r="UVM61" s="653"/>
      <c r="UVN61" s="653"/>
      <c r="UVW61" s="653"/>
      <c r="UVX61" s="653"/>
      <c r="UWG61" s="653"/>
      <c r="UWH61" s="653"/>
      <c r="UWQ61" s="653"/>
      <c r="UWR61" s="653"/>
      <c r="UXA61" s="653"/>
      <c r="UXB61" s="653"/>
      <c r="UXK61" s="653"/>
      <c r="UXL61" s="653"/>
      <c r="UXU61" s="653"/>
      <c r="UXV61" s="653"/>
      <c r="UYE61" s="653"/>
      <c r="UYF61" s="653"/>
      <c r="UYO61" s="653"/>
      <c r="UYP61" s="653"/>
      <c r="UYY61" s="653"/>
      <c r="UYZ61" s="653"/>
      <c r="UZI61" s="653"/>
      <c r="UZJ61" s="653"/>
      <c r="UZS61" s="653"/>
      <c r="UZT61" s="653"/>
      <c r="VAC61" s="653"/>
      <c r="VAD61" s="653"/>
      <c r="VAM61" s="653"/>
      <c r="VAN61" s="653"/>
      <c r="VAW61" s="653"/>
      <c r="VAX61" s="653"/>
      <c r="VBG61" s="653"/>
      <c r="VBH61" s="653"/>
      <c r="VBQ61" s="653"/>
      <c r="VBR61" s="653"/>
      <c r="VCA61" s="653"/>
      <c r="VCB61" s="653"/>
      <c r="VCK61" s="653"/>
      <c r="VCL61" s="653"/>
      <c r="VCU61" s="653"/>
      <c r="VCV61" s="653"/>
      <c r="VDE61" s="653"/>
      <c r="VDF61" s="653"/>
      <c r="VDO61" s="653"/>
      <c r="VDP61" s="653"/>
      <c r="VDY61" s="653"/>
      <c r="VDZ61" s="653"/>
      <c r="VEI61" s="653"/>
      <c r="VEJ61" s="653"/>
      <c r="VES61" s="653"/>
      <c r="VET61" s="653"/>
      <c r="VFC61" s="653"/>
      <c r="VFD61" s="653"/>
      <c r="VFM61" s="653"/>
      <c r="VFN61" s="653"/>
      <c r="VFW61" s="653"/>
      <c r="VFX61" s="653"/>
      <c r="VGG61" s="653"/>
      <c r="VGH61" s="653"/>
      <c r="VGQ61" s="653"/>
      <c r="VGR61" s="653"/>
      <c r="VHA61" s="653"/>
      <c r="VHB61" s="653"/>
      <c r="VHK61" s="653"/>
      <c r="VHL61" s="653"/>
      <c r="VHU61" s="653"/>
      <c r="VHV61" s="653"/>
      <c r="VIE61" s="653"/>
      <c r="VIF61" s="653"/>
      <c r="VIO61" s="653"/>
      <c r="VIP61" s="653"/>
      <c r="VIY61" s="653"/>
      <c r="VIZ61" s="653"/>
      <c r="VJI61" s="653"/>
      <c r="VJJ61" s="653"/>
      <c r="VJS61" s="653"/>
      <c r="VJT61" s="653"/>
      <c r="VKC61" s="653"/>
      <c r="VKD61" s="653"/>
      <c r="VKM61" s="653"/>
      <c r="VKN61" s="653"/>
      <c r="VKW61" s="653"/>
      <c r="VKX61" s="653"/>
      <c r="VLG61" s="653"/>
      <c r="VLH61" s="653"/>
      <c r="VLQ61" s="653"/>
      <c r="VLR61" s="653"/>
      <c r="VMA61" s="653"/>
      <c r="VMB61" s="653"/>
      <c r="VMK61" s="653"/>
      <c r="VML61" s="653"/>
      <c r="VMU61" s="653"/>
      <c r="VMV61" s="653"/>
      <c r="VNE61" s="653"/>
      <c r="VNF61" s="653"/>
      <c r="VNO61" s="653"/>
      <c r="VNP61" s="653"/>
      <c r="VNY61" s="653"/>
      <c r="VNZ61" s="653"/>
      <c r="VOI61" s="653"/>
      <c r="VOJ61" s="653"/>
      <c r="VOS61" s="653"/>
      <c r="VOT61" s="653"/>
      <c r="VPC61" s="653"/>
      <c r="VPD61" s="653"/>
      <c r="VPM61" s="653"/>
      <c r="VPN61" s="653"/>
      <c r="VPW61" s="653"/>
      <c r="VPX61" s="653"/>
      <c r="VQG61" s="653"/>
      <c r="VQH61" s="653"/>
      <c r="VQQ61" s="653"/>
      <c r="VQR61" s="653"/>
      <c r="VRA61" s="653"/>
      <c r="VRB61" s="653"/>
      <c r="VRK61" s="653"/>
      <c r="VRL61" s="653"/>
      <c r="VRU61" s="653"/>
      <c r="VRV61" s="653"/>
      <c r="VSE61" s="653"/>
      <c r="VSF61" s="653"/>
      <c r="VSO61" s="653"/>
      <c r="VSP61" s="653"/>
      <c r="VSY61" s="653"/>
      <c r="VSZ61" s="653"/>
      <c r="VTI61" s="653"/>
      <c r="VTJ61" s="653"/>
      <c r="VTS61" s="653"/>
      <c r="VTT61" s="653"/>
      <c r="VUC61" s="653"/>
      <c r="VUD61" s="653"/>
      <c r="VUM61" s="653"/>
      <c r="VUN61" s="653"/>
      <c r="VUW61" s="653"/>
      <c r="VUX61" s="653"/>
      <c r="VVG61" s="653"/>
      <c r="VVH61" s="653"/>
      <c r="VVQ61" s="653"/>
      <c r="VVR61" s="653"/>
      <c r="VWA61" s="653"/>
      <c r="VWB61" s="653"/>
      <c r="VWK61" s="653"/>
      <c r="VWL61" s="653"/>
      <c r="VWU61" s="653"/>
      <c r="VWV61" s="653"/>
      <c r="VXE61" s="653"/>
      <c r="VXF61" s="653"/>
      <c r="VXO61" s="653"/>
      <c r="VXP61" s="653"/>
      <c r="VXY61" s="653"/>
      <c r="VXZ61" s="653"/>
      <c r="VYI61" s="653"/>
      <c r="VYJ61" s="653"/>
      <c r="VYS61" s="653"/>
      <c r="VYT61" s="653"/>
      <c r="VZC61" s="653"/>
      <c r="VZD61" s="653"/>
      <c r="VZM61" s="653"/>
      <c r="VZN61" s="653"/>
      <c r="VZW61" s="653"/>
      <c r="VZX61" s="653"/>
      <c r="WAG61" s="653"/>
      <c r="WAH61" s="653"/>
      <c r="WAQ61" s="653"/>
      <c r="WAR61" s="653"/>
      <c r="WBA61" s="653"/>
      <c r="WBB61" s="653"/>
      <c r="WBK61" s="653"/>
      <c r="WBL61" s="653"/>
      <c r="WBU61" s="653"/>
      <c r="WBV61" s="653"/>
      <c r="WCE61" s="653"/>
      <c r="WCF61" s="653"/>
      <c r="WCO61" s="653"/>
      <c r="WCP61" s="653"/>
      <c r="WCY61" s="653"/>
      <c r="WCZ61" s="653"/>
      <c r="WDI61" s="653"/>
      <c r="WDJ61" s="653"/>
      <c r="WDS61" s="653"/>
      <c r="WDT61" s="653"/>
      <c r="WEC61" s="653"/>
      <c r="WED61" s="653"/>
      <c r="WEM61" s="653"/>
      <c r="WEN61" s="653"/>
      <c r="WEW61" s="653"/>
      <c r="WEX61" s="653"/>
      <c r="WFG61" s="653"/>
      <c r="WFH61" s="653"/>
      <c r="WFQ61" s="653"/>
      <c r="WFR61" s="653"/>
      <c r="WGA61" s="653"/>
      <c r="WGB61" s="653"/>
      <c r="WGK61" s="653"/>
      <c r="WGL61" s="653"/>
      <c r="WGU61" s="653"/>
      <c r="WGV61" s="653"/>
      <c r="WHE61" s="653"/>
      <c r="WHF61" s="653"/>
      <c r="WHO61" s="653"/>
      <c r="WHP61" s="653"/>
      <c r="WHY61" s="653"/>
      <c r="WHZ61" s="653"/>
      <c r="WII61" s="653"/>
      <c r="WIJ61" s="653"/>
      <c r="WIS61" s="653"/>
      <c r="WIT61" s="653"/>
      <c r="WJC61" s="653"/>
      <c r="WJD61" s="653"/>
      <c r="WJM61" s="653"/>
      <c r="WJN61" s="653"/>
      <c r="WJW61" s="653"/>
      <c r="WJX61" s="653"/>
      <c r="WKG61" s="653"/>
      <c r="WKH61" s="653"/>
      <c r="WKQ61" s="653"/>
      <c r="WKR61" s="653"/>
      <c r="WLA61" s="653"/>
      <c r="WLB61" s="653"/>
      <c r="WLK61" s="653"/>
      <c r="WLL61" s="653"/>
      <c r="WLU61" s="653"/>
      <c r="WLV61" s="653"/>
      <c r="WME61" s="653"/>
      <c r="WMF61" s="653"/>
      <c r="WMO61" s="653"/>
      <c r="WMP61" s="653"/>
      <c r="WMY61" s="653"/>
      <c r="WMZ61" s="653"/>
      <c r="WNI61" s="653"/>
      <c r="WNJ61" s="653"/>
      <c r="WNS61" s="653"/>
      <c r="WNT61" s="653"/>
      <c r="WOC61" s="653"/>
      <c r="WOD61" s="653"/>
      <c r="WOM61" s="653"/>
      <c r="WON61" s="653"/>
      <c r="WOW61" s="653"/>
      <c r="WOX61" s="653"/>
      <c r="WPG61" s="653"/>
      <c r="WPH61" s="653"/>
      <c r="WPQ61" s="653"/>
      <c r="WPR61" s="653"/>
      <c r="WQA61" s="653"/>
      <c r="WQB61" s="653"/>
      <c r="WQK61" s="653"/>
      <c r="WQL61" s="653"/>
      <c r="WQU61" s="653"/>
      <c r="WQV61" s="653"/>
      <c r="WRE61" s="653"/>
      <c r="WRF61" s="653"/>
      <c r="WRO61" s="653"/>
      <c r="WRP61" s="653"/>
      <c r="WRY61" s="653"/>
      <c r="WRZ61" s="653"/>
      <c r="WSI61" s="653"/>
      <c r="WSJ61" s="653"/>
      <c r="WSS61" s="653"/>
      <c r="WST61" s="653"/>
      <c r="WTC61" s="653"/>
      <c r="WTD61" s="653"/>
      <c r="WTM61" s="653"/>
      <c r="WTN61" s="653"/>
      <c r="WTW61" s="653"/>
      <c r="WTX61" s="653"/>
      <c r="WUG61" s="653"/>
      <c r="WUH61" s="653"/>
      <c r="WUQ61" s="653"/>
      <c r="WUR61" s="653"/>
      <c r="WVA61" s="653"/>
      <c r="WVB61" s="653"/>
      <c r="WVK61" s="653"/>
      <c r="WVL61" s="653"/>
      <c r="WVU61" s="653"/>
      <c r="WVV61" s="653"/>
      <c r="WWE61" s="653"/>
      <c r="WWF61" s="653"/>
      <c r="WWO61" s="653"/>
      <c r="WWP61" s="653"/>
      <c r="WWY61" s="653"/>
      <c r="WWZ61" s="653"/>
      <c r="WXI61" s="653"/>
      <c r="WXJ61" s="653"/>
      <c r="WXS61" s="653"/>
      <c r="WXT61" s="653"/>
      <c r="WYC61" s="653"/>
      <c r="WYD61" s="653"/>
      <c r="WYM61" s="653"/>
      <c r="WYN61" s="653"/>
      <c r="WYW61" s="653"/>
      <c r="WYX61" s="653"/>
      <c r="WZG61" s="653"/>
      <c r="WZH61" s="653"/>
      <c r="WZQ61" s="653"/>
      <c r="WZR61" s="653"/>
      <c r="XAA61" s="653"/>
      <c r="XAB61" s="653"/>
      <c r="XAK61" s="653"/>
      <c r="XAL61" s="653"/>
      <c r="XAU61" s="653"/>
      <c r="XAV61" s="653"/>
      <c r="XBE61" s="653"/>
      <c r="XBF61" s="653"/>
      <c r="XBO61" s="653"/>
      <c r="XBP61" s="653"/>
      <c r="XBY61" s="653"/>
      <c r="XBZ61" s="653"/>
      <c r="XCI61" s="653"/>
      <c r="XCJ61" s="653"/>
      <c r="XCS61" s="653"/>
      <c r="XCT61" s="653"/>
      <c r="XDC61" s="653"/>
      <c r="XDD61" s="653"/>
      <c r="XDM61" s="653"/>
      <c r="XDN61" s="653"/>
      <c r="XDW61" s="653"/>
      <c r="XDX61" s="653"/>
      <c r="XEG61" s="653"/>
      <c r="XEH61" s="653"/>
      <c r="XEQ61" s="653"/>
      <c r="XER61" s="653"/>
      <c r="XFA61" s="653"/>
      <c r="XFB61" s="653"/>
    </row>
    <row r="62" spans="1:1022 1031:2042 2051:3072 3081:4092 4101:5112 5121:6142 6151:7162 7171:8192 8201:9212 9221:10232 10241:11262 11271:12282 12291:13312 13321:14332 14341:15352 15361:16382" ht="60" customHeight="1" x14ac:dyDescent="0.2">
      <c r="A62" s="1083" t="s">
        <v>4</v>
      </c>
      <c r="B62" s="1070" t="s">
        <v>372</v>
      </c>
      <c r="C62" s="1086" t="s">
        <v>303</v>
      </c>
      <c r="D62" s="1087"/>
      <c r="E62" s="1088" t="s">
        <v>402</v>
      </c>
      <c r="F62" s="1073" t="s">
        <v>329</v>
      </c>
      <c r="G62" s="1070" t="s">
        <v>406</v>
      </c>
      <c r="H62" s="1070"/>
      <c r="I62" s="1071"/>
      <c r="J62" s="732" t="s">
        <v>61</v>
      </c>
    </row>
    <row r="63" spans="1:1022 1031:2042 2051:3072 3081:4092 4101:5112 5121:6142 6151:7162 7171:8192 8201:9212 9221:10232 10241:11262 11271:12282 12291:13312 13321:14332 14341:15352 15361:16382" ht="60" customHeight="1" thickBot="1" x14ac:dyDescent="0.25">
      <c r="A63" s="1084"/>
      <c r="B63" s="1085"/>
      <c r="C63" s="725" t="s">
        <v>306</v>
      </c>
      <c r="D63" s="725" t="s">
        <v>328</v>
      </c>
      <c r="E63" s="1089"/>
      <c r="F63" s="1074"/>
      <c r="G63" s="667" t="s">
        <v>146</v>
      </c>
      <c r="H63" s="726" t="s">
        <v>366</v>
      </c>
      <c r="I63" s="669" t="s">
        <v>9</v>
      </c>
      <c r="J63" s="670" t="s">
        <v>62</v>
      </c>
    </row>
    <row r="64" spans="1:1022 1031:2042 2051:3072 3081:4092 4101:5112 5121:6142 6151:7162 7171:8192 8201:9212 9221:10232 10241:11262 11271:12282 12291:13312 13321:14332 14341:15352 15361:16382" ht="27.95" customHeight="1" x14ac:dyDescent="0.2">
      <c r="A64" s="671">
        <v>1</v>
      </c>
      <c r="B64" s="672" t="e">
        <f>'1 g @'!$I$8</f>
        <v>#N/A</v>
      </c>
      <c r="C64" s="741" t="str">
        <f>'DATOS @'!B37</f>
        <v>1 g</v>
      </c>
      <c r="D64" s="673" t="e">
        <f>'1 g @'!$F$74</f>
        <v>#N/A</v>
      </c>
      <c r="E64" s="743">
        <f>'DATOS @'!W82</f>
        <v>0.3</v>
      </c>
      <c r="F64" s="743">
        <f>'DATOS @'!X82</f>
        <v>1</v>
      </c>
      <c r="G64" s="674" t="e">
        <f>'1 g @'!$C$50</f>
        <v>#DIV/0!</v>
      </c>
      <c r="H64" s="674" t="e">
        <f>'1 g @'!$D$50</f>
        <v>#DIV/0!</v>
      </c>
      <c r="I64" s="674" t="e">
        <f>'1 g @'!$E$50</f>
        <v>#DIV/0!</v>
      </c>
      <c r="J64" s="675" t="e">
        <f>IF(ABS(D64)+E64&gt;=((F64)),"NO","SI")</f>
        <v>#N/A</v>
      </c>
    </row>
    <row r="65" spans="1:11" ht="27.95" customHeight="1" x14ac:dyDescent="0.2">
      <c r="A65" s="676">
        <v>2</v>
      </c>
      <c r="B65" s="677" t="e">
        <f>'2 g @'!$I$8</f>
        <v>#N/A</v>
      </c>
      <c r="C65" s="742" t="str">
        <f>'DATOS @'!B38</f>
        <v>2 g</v>
      </c>
      <c r="D65" s="679" t="e">
        <f>'2 g @'!$F$74</f>
        <v>#N/A</v>
      </c>
      <c r="E65" s="744">
        <f>'DATOS @'!W83</f>
        <v>0.4</v>
      </c>
      <c r="F65" s="744">
        <f>'DATOS @'!X83</f>
        <v>1.2</v>
      </c>
      <c r="G65" s="680" t="e">
        <f>'2 g @'!$C$50</f>
        <v>#DIV/0!</v>
      </c>
      <c r="H65" s="680" t="e">
        <f>'2 g @'!$D$50</f>
        <v>#DIV/0!</v>
      </c>
      <c r="I65" s="680" t="e">
        <f>'2 g @'!$E$50</f>
        <v>#DIV/0!</v>
      </c>
      <c r="J65" s="681" t="e">
        <f t="shared" ref="J65:J83" si="0">IF(ABS(D65)+E65&gt;=((F65)),"NO","SI")</f>
        <v>#N/A</v>
      </c>
    </row>
    <row r="66" spans="1:11" ht="27.95" customHeight="1" x14ac:dyDescent="0.2">
      <c r="A66" s="676">
        <v>3</v>
      </c>
      <c r="B66" s="677" t="e">
        <f>'2 g + @'!$I$8</f>
        <v>#N/A</v>
      </c>
      <c r="C66" s="742" t="str">
        <f>'DATOS @'!B38</f>
        <v>2 g</v>
      </c>
      <c r="D66" s="679" t="e">
        <f>'2 g + @'!$F$74</f>
        <v>#N/A</v>
      </c>
      <c r="E66" s="744">
        <f>'DATOS @'!W84</f>
        <v>0.4</v>
      </c>
      <c r="F66" s="744">
        <f>'DATOS @'!X84</f>
        <v>1.2</v>
      </c>
      <c r="G66" s="680" t="e">
        <f>'2 g + @'!$C$50</f>
        <v>#DIV/0!</v>
      </c>
      <c r="H66" s="680" t="e">
        <f>'2 g + @'!$D$50</f>
        <v>#DIV/0!</v>
      </c>
      <c r="I66" s="680" t="e">
        <f>'2 g + @'!$E$50</f>
        <v>#DIV/0!</v>
      </c>
      <c r="J66" s="681" t="e">
        <f t="shared" si="0"/>
        <v>#N/A</v>
      </c>
    </row>
    <row r="67" spans="1:11" ht="27.95" customHeight="1" x14ac:dyDescent="0.2">
      <c r="A67" s="676">
        <v>4</v>
      </c>
      <c r="B67" s="677" t="e">
        <f>'5 g @'!$I$8</f>
        <v>#N/A</v>
      </c>
      <c r="C67" s="742" t="str">
        <f>'DATOS @'!B40</f>
        <v xml:space="preserve">5 g </v>
      </c>
      <c r="D67" s="679" t="e">
        <f>'5 g @'!$F$74</f>
        <v>#N/A</v>
      </c>
      <c r="E67" s="744">
        <f>'DATOS @'!W85</f>
        <v>0.5</v>
      </c>
      <c r="F67" s="744">
        <f>'DATOS @'!X85</f>
        <v>1.6</v>
      </c>
      <c r="G67" s="680" t="e">
        <f>'5 g @'!$C$50</f>
        <v>#DIV/0!</v>
      </c>
      <c r="H67" s="680" t="e">
        <f>'5 g @'!$D$50</f>
        <v>#DIV/0!</v>
      </c>
      <c r="I67" s="680" t="e">
        <f>'5 g @'!$E$50</f>
        <v>#DIV/0!</v>
      </c>
      <c r="J67" s="681" t="e">
        <f t="shared" si="0"/>
        <v>#N/A</v>
      </c>
    </row>
    <row r="68" spans="1:11" s="682" customFormat="1" ht="27.95" customHeight="1" x14ac:dyDescent="0.2">
      <c r="A68" s="676">
        <v>5</v>
      </c>
      <c r="B68" s="677" t="e">
        <f>'10 g @'!$I$8</f>
        <v>#N/A</v>
      </c>
      <c r="C68" s="742" t="str">
        <f>'DATOS @'!B41</f>
        <v>10 g</v>
      </c>
      <c r="D68" s="679" t="e">
        <f>'10 g @'!$F$74</f>
        <v>#N/A</v>
      </c>
      <c r="E68" s="744">
        <f>'DATOS @'!W86</f>
        <v>0.6</v>
      </c>
      <c r="F68" s="744">
        <f>'DATOS @'!X86</f>
        <v>2</v>
      </c>
      <c r="G68" s="680" t="e">
        <f>'10 g @'!$C$50</f>
        <v>#DIV/0!</v>
      </c>
      <c r="H68" s="680" t="e">
        <f>'10 g @'!$D$50</f>
        <v>#DIV/0!</v>
      </c>
      <c r="I68" s="680" t="e">
        <f>'10 g @'!$E$50</f>
        <v>#DIV/0!</v>
      </c>
      <c r="J68" s="681" t="e">
        <f t="shared" si="0"/>
        <v>#N/A</v>
      </c>
      <c r="K68" s="632"/>
    </row>
    <row r="69" spans="1:11" ht="27.95" customHeight="1" x14ac:dyDescent="0.2">
      <c r="A69" s="676">
        <v>6</v>
      </c>
      <c r="B69" s="677" t="e">
        <f>'20 g @'!$I$8</f>
        <v>#N/A</v>
      </c>
      <c r="C69" s="742" t="str">
        <f>'DATOS @'!B42</f>
        <v>20 g</v>
      </c>
      <c r="D69" s="679" t="e">
        <f>'20 g @'!$F$74</f>
        <v>#N/A</v>
      </c>
      <c r="E69" s="744">
        <f>'DATOS @'!W87</f>
        <v>0.8</v>
      </c>
      <c r="F69" s="744">
        <f>'DATOS @'!X87</f>
        <v>2.5</v>
      </c>
      <c r="G69" s="680" t="e">
        <f>'20 g @'!$C$50</f>
        <v>#DIV/0!</v>
      </c>
      <c r="H69" s="680" t="e">
        <f>'20 g @'!$D$50</f>
        <v>#DIV/0!</v>
      </c>
      <c r="I69" s="680" t="e">
        <f>'20 g @'!$E$50</f>
        <v>#DIV/0!</v>
      </c>
      <c r="J69" s="681" t="e">
        <f t="shared" si="0"/>
        <v>#N/A</v>
      </c>
    </row>
    <row r="70" spans="1:11" ht="27.95" customHeight="1" x14ac:dyDescent="0.2">
      <c r="A70" s="676">
        <v>7</v>
      </c>
      <c r="B70" s="677" t="e">
        <f>'20 g + @'!$I$8</f>
        <v>#N/A</v>
      </c>
      <c r="C70" s="742" t="str">
        <f>'DATOS @'!B42</f>
        <v>20 g</v>
      </c>
      <c r="D70" s="679" t="e">
        <f>'20 g @'!$F$74</f>
        <v>#N/A</v>
      </c>
      <c r="E70" s="744">
        <f>'DATOS @'!W88</f>
        <v>0.8</v>
      </c>
      <c r="F70" s="744">
        <f>'DATOS @'!X88</f>
        <v>2.5</v>
      </c>
      <c r="G70" s="680" t="e">
        <f>'20 g + @'!$C$50</f>
        <v>#DIV/0!</v>
      </c>
      <c r="H70" s="680" t="e">
        <f>'20 g + @'!$D$50</f>
        <v>#DIV/0!</v>
      </c>
      <c r="I70" s="680" t="e">
        <f>'20 g + @'!$E$50</f>
        <v>#DIV/0!</v>
      </c>
      <c r="J70" s="681" t="e">
        <f t="shared" si="0"/>
        <v>#N/A</v>
      </c>
    </row>
    <row r="71" spans="1:11" ht="27.95" customHeight="1" x14ac:dyDescent="0.2">
      <c r="A71" s="676">
        <v>8</v>
      </c>
      <c r="B71" s="677" t="e">
        <f>'50 g @'!$I$8</f>
        <v>#N/A</v>
      </c>
      <c r="C71" s="742" t="str">
        <f>'DATOS @'!B44</f>
        <v>50 g</v>
      </c>
      <c r="D71" s="679" t="e">
        <f>'50 g @'!$F$74</f>
        <v>#N/A</v>
      </c>
      <c r="E71" s="744">
        <f>'DATOS @'!W89</f>
        <v>1</v>
      </c>
      <c r="F71" s="744">
        <f>'DATOS @'!X89</f>
        <v>3</v>
      </c>
      <c r="G71" s="680" t="e">
        <f>'50 g @'!$C$50</f>
        <v>#DIV/0!</v>
      </c>
      <c r="H71" s="680" t="e">
        <f>'50 g @'!$D$50</f>
        <v>#DIV/0!</v>
      </c>
      <c r="I71" s="680" t="e">
        <f>'50 g @'!$E$50</f>
        <v>#DIV/0!</v>
      </c>
      <c r="J71" s="681" t="e">
        <f t="shared" si="0"/>
        <v>#N/A</v>
      </c>
    </row>
    <row r="72" spans="1:11" ht="27.95" customHeight="1" x14ac:dyDescent="0.2">
      <c r="A72" s="676">
        <v>9</v>
      </c>
      <c r="B72" s="677" t="e">
        <f>'100 g @'!$I$8</f>
        <v>#N/A</v>
      </c>
      <c r="C72" s="742" t="str">
        <f>'DATOS @'!B45</f>
        <v>100 g</v>
      </c>
      <c r="D72" s="679" t="e">
        <f>'100 g @'!$F$74</f>
        <v>#N/A</v>
      </c>
      <c r="E72" s="744">
        <f>'DATOS @'!W90</f>
        <v>1.6</v>
      </c>
      <c r="F72" s="744">
        <f>'DATOS @'!X90</f>
        <v>5</v>
      </c>
      <c r="G72" s="680" t="e">
        <f>'100 g @'!$C$50</f>
        <v>#DIV/0!</v>
      </c>
      <c r="H72" s="680" t="e">
        <f>'100 g @'!$D$50</f>
        <v>#DIV/0!</v>
      </c>
      <c r="I72" s="680" t="e">
        <f>'100 g @'!$E$50</f>
        <v>#DIV/0!</v>
      </c>
      <c r="J72" s="681" t="e">
        <f t="shared" si="0"/>
        <v>#N/A</v>
      </c>
    </row>
    <row r="73" spans="1:11" ht="27.95" customHeight="1" x14ac:dyDescent="0.2">
      <c r="A73" s="676">
        <v>10</v>
      </c>
      <c r="B73" s="677" t="e">
        <f>'200 g @'!$I$8</f>
        <v>#N/A</v>
      </c>
      <c r="C73" s="742" t="str">
        <f>'DATOS @'!B46</f>
        <v>200 g</v>
      </c>
      <c r="D73" s="679" t="e">
        <f>'200 g @'!$F$74</f>
        <v>#N/A</v>
      </c>
      <c r="E73" s="744">
        <f>'DATOS @'!W91</f>
        <v>3</v>
      </c>
      <c r="F73" s="745">
        <f>'DATOS @'!X91</f>
        <v>10</v>
      </c>
      <c r="G73" s="680" t="e">
        <f>'200 g @'!$C$50</f>
        <v>#DIV/0!</v>
      </c>
      <c r="H73" s="680" t="e">
        <f>'200 g @'!$D$50</f>
        <v>#DIV/0!</v>
      </c>
      <c r="I73" s="680" t="e">
        <f>'200 g @'!$E$50</f>
        <v>#DIV/0!</v>
      </c>
      <c r="J73" s="681" t="e">
        <f t="shared" si="0"/>
        <v>#N/A</v>
      </c>
    </row>
    <row r="74" spans="1:11" ht="27.95" customHeight="1" x14ac:dyDescent="0.2">
      <c r="A74" s="676">
        <v>11</v>
      </c>
      <c r="B74" s="677" t="e">
        <f>'200 g + @'!$I$8</f>
        <v>#N/A</v>
      </c>
      <c r="C74" s="742" t="str">
        <f>'DATOS @'!B46</f>
        <v>200 g</v>
      </c>
      <c r="D74" s="679" t="e">
        <f>'20 g @'!$F$74</f>
        <v>#N/A</v>
      </c>
      <c r="E74" s="744">
        <f>'DATOS @'!W92</f>
        <v>3</v>
      </c>
      <c r="F74" s="745">
        <f>'DATOS @'!X92</f>
        <v>10</v>
      </c>
      <c r="G74" s="680" t="e">
        <f>'200 g + @'!$C$50</f>
        <v>#DIV/0!</v>
      </c>
      <c r="H74" s="680" t="e">
        <f>'200 g + @'!$D$50</f>
        <v>#DIV/0!</v>
      </c>
      <c r="I74" s="680" t="e">
        <f>'200 g + @'!$E$50</f>
        <v>#DIV/0!</v>
      </c>
      <c r="J74" s="681" t="e">
        <f t="shared" si="0"/>
        <v>#N/A</v>
      </c>
    </row>
    <row r="75" spans="1:11" ht="27.95" customHeight="1" x14ac:dyDescent="0.2">
      <c r="A75" s="676">
        <v>12</v>
      </c>
      <c r="B75" s="677" t="e">
        <f>'500 g @'!$I$8</f>
        <v>#N/A</v>
      </c>
      <c r="C75" s="742" t="str">
        <f>'DATOS @'!B48</f>
        <v>500 g</v>
      </c>
      <c r="D75" s="679" t="e">
        <f>'500 g @'!$F$74</f>
        <v>#N/A</v>
      </c>
      <c r="E75" s="744">
        <f>'DATOS @'!W93</f>
        <v>8</v>
      </c>
      <c r="F75" s="745">
        <f>'DATOS @'!X93</f>
        <v>25</v>
      </c>
      <c r="G75" s="680" t="e">
        <f>'500 g @'!$C$50</f>
        <v>#DIV/0!</v>
      </c>
      <c r="H75" s="680" t="e">
        <f>'500 g @'!$D$50</f>
        <v>#DIV/0!</v>
      </c>
      <c r="I75" s="680" t="e">
        <f>'500 g @'!$E$50</f>
        <v>#DIV/0!</v>
      </c>
      <c r="J75" s="681" t="e">
        <f t="shared" si="0"/>
        <v>#N/A</v>
      </c>
    </row>
    <row r="76" spans="1:11" ht="27.95" customHeight="1" x14ac:dyDescent="0.2">
      <c r="A76" s="676">
        <v>13</v>
      </c>
      <c r="B76" s="677" t="e">
        <f>'1 kg @'!$I$8</f>
        <v>#N/A</v>
      </c>
      <c r="C76" s="742" t="str">
        <f>'DATOS @'!B49</f>
        <v>1 kg</v>
      </c>
      <c r="D76" s="683" t="e">
        <f>'1 kg @'!$F$74</f>
        <v>#N/A</v>
      </c>
      <c r="E76" s="745">
        <f>'DATOS @'!W94</f>
        <v>16</v>
      </c>
      <c r="F76" s="745">
        <f>'DATOS @'!X94</f>
        <v>50</v>
      </c>
      <c r="G76" s="680" t="e">
        <f>'1 kg @'!$C$50</f>
        <v>#DIV/0!</v>
      </c>
      <c r="H76" s="680" t="e">
        <f>'1 kg @'!$D$50</f>
        <v>#DIV/0!</v>
      </c>
      <c r="I76" s="680" t="e">
        <f>'1 kg @'!$E$50</f>
        <v>#DIV/0!</v>
      </c>
      <c r="J76" s="681" t="e">
        <f>IF(ABS(D76)+E76&gt;=((F76)),"NO","SI")</f>
        <v>#N/A</v>
      </c>
    </row>
    <row r="77" spans="1:11" ht="27.95" customHeight="1" x14ac:dyDescent="0.2">
      <c r="A77" s="676">
        <v>14</v>
      </c>
      <c r="B77" s="677" t="e">
        <f>'2 kg @'!$I$8</f>
        <v>#N/A</v>
      </c>
      <c r="C77" s="742" t="str">
        <f>'DATOS @'!B50</f>
        <v>2 kg</v>
      </c>
      <c r="D77" s="683" t="e">
        <f>'2 kg @'!$F$74</f>
        <v>#N/A</v>
      </c>
      <c r="E77" s="745">
        <f>'DATOS @'!W95</f>
        <v>30</v>
      </c>
      <c r="F77" s="745">
        <f>'DATOS @'!X95</f>
        <v>100</v>
      </c>
      <c r="G77" s="680" t="e">
        <f>'2 kg @'!$C$50</f>
        <v>#DIV/0!</v>
      </c>
      <c r="H77" s="680" t="e">
        <f>'2 kg @'!$D$50</f>
        <v>#DIV/0!</v>
      </c>
      <c r="I77" s="680" t="e">
        <f>'2 kg @'!$E$50</f>
        <v>#DIV/0!</v>
      </c>
      <c r="J77" s="681" t="e">
        <f t="shared" si="0"/>
        <v>#N/A</v>
      </c>
    </row>
    <row r="78" spans="1:11" ht="27.95" customHeight="1" x14ac:dyDescent="0.2">
      <c r="A78" s="676">
        <v>15</v>
      </c>
      <c r="B78" s="677" t="e">
        <f>'2 kg + @'!$I$8</f>
        <v>#N/A</v>
      </c>
      <c r="C78" s="742" t="str">
        <f>'DATOS @'!B50</f>
        <v>2 kg</v>
      </c>
      <c r="D78" s="683" t="e">
        <f>'2 kg + @'!$F$74</f>
        <v>#N/A</v>
      </c>
      <c r="E78" s="745">
        <f>'DATOS @'!W96</f>
        <v>30</v>
      </c>
      <c r="F78" s="745">
        <f>'DATOS @'!X96</f>
        <v>100</v>
      </c>
      <c r="G78" s="680" t="e">
        <f>'2 kg @'!$C$50</f>
        <v>#DIV/0!</v>
      </c>
      <c r="H78" s="680" t="e">
        <f>'2 kg @'!$D$50</f>
        <v>#DIV/0!</v>
      </c>
      <c r="I78" s="680" t="e">
        <f>'2 kg @'!$E$50</f>
        <v>#DIV/0!</v>
      </c>
      <c r="J78" s="681" t="e">
        <f t="shared" si="0"/>
        <v>#N/A</v>
      </c>
    </row>
    <row r="79" spans="1:11" ht="27.95" customHeight="1" x14ac:dyDescent="0.2">
      <c r="A79" s="676">
        <v>16</v>
      </c>
      <c r="B79" s="677" t="e">
        <f>'5 kg @'!$I$8</f>
        <v>#N/A</v>
      </c>
      <c r="C79" s="742" t="str">
        <f>'DATOS @'!B52</f>
        <v>5 kg</v>
      </c>
      <c r="D79" s="683" t="e">
        <f>'5 kg @'!$F$74</f>
        <v>#N/A</v>
      </c>
      <c r="E79" s="745">
        <f>'DATOS @'!W97</f>
        <v>80</v>
      </c>
      <c r="F79" s="745">
        <f>'DATOS @'!X97</f>
        <v>250</v>
      </c>
      <c r="G79" s="680" t="e">
        <f>'1 g @'!$C$50</f>
        <v>#DIV/0!</v>
      </c>
      <c r="H79" s="680" t="e">
        <f>'1 g @'!$D$50</f>
        <v>#DIV/0!</v>
      </c>
      <c r="I79" s="680" t="e">
        <f>'1 g @'!$E$50</f>
        <v>#DIV/0!</v>
      </c>
      <c r="J79" s="681" t="e">
        <f t="shared" si="0"/>
        <v>#N/A</v>
      </c>
    </row>
    <row r="80" spans="1:11" ht="27.95" customHeight="1" x14ac:dyDescent="0.2">
      <c r="A80" s="676">
        <v>17</v>
      </c>
      <c r="B80" s="677" t="e">
        <f>'10 kg @'!$I$8</f>
        <v>#N/A</v>
      </c>
      <c r="C80" s="742" t="str">
        <f>'DATOS @'!B53</f>
        <v>10 kg</v>
      </c>
      <c r="D80" s="684" t="e">
        <f>'10 kg @'!$F$74</f>
        <v>#N/A</v>
      </c>
      <c r="E80" s="746">
        <f>'DATOS @'!W98</f>
        <v>0.16</v>
      </c>
      <c r="F80" s="746">
        <f>'DATOS @'!X98/1000</f>
        <v>0.5</v>
      </c>
      <c r="G80" s="680" t="e">
        <f>'10 kg @'!$C$50</f>
        <v>#DIV/0!</v>
      </c>
      <c r="H80" s="680" t="e">
        <f>'10 kg @'!$D$50</f>
        <v>#DIV/0!</v>
      </c>
      <c r="I80" s="680" t="e">
        <f>'10 kg @'!$E$50</f>
        <v>#DIV/0!</v>
      </c>
      <c r="J80" s="681" t="e">
        <f t="shared" si="0"/>
        <v>#N/A</v>
      </c>
    </row>
    <row r="81" spans="1:10" ht="27.95" hidden="1" customHeight="1" x14ac:dyDescent="0.2">
      <c r="A81" s="676">
        <v>18</v>
      </c>
      <c r="B81" s="677" t="e">
        <f>'5 kg @ (C)'!$I$8</f>
        <v>#N/A</v>
      </c>
      <c r="C81" s="678" t="str">
        <f>'DATOS @'!B52</f>
        <v>5 kg</v>
      </c>
      <c r="D81" s="683" t="e">
        <f>'5 kg @ (C)'!$F$74</f>
        <v>#N/A</v>
      </c>
      <c r="E81" s="686">
        <f>'DATOS @'!W97</f>
        <v>80</v>
      </c>
      <c r="F81" s="687">
        <f>'DATOS @'!X97/1000</f>
        <v>0.25</v>
      </c>
      <c r="G81" s="680" t="e">
        <f>'5 kg @ (C)'!$C$50</f>
        <v>#DIV/0!</v>
      </c>
      <c r="H81" s="680" t="e">
        <f>'5 kg @ (C)'!$D$50</f>
        <v>#DIV/0!</v>
      </c>
      <c r="I81" s="680" t="e">
        <f>'5 kg @ (C)'!$E$50</f>
        <v>#DIV/0!</v>
      </c>
      <c r="J81" s="681" t="e">
        <f t="shared" si="0"/>
        <v>#N/A</v>
      </c>
    </row>
    <row r="82" spans="1:10" ht="27.95" hidden="1" customHeight="1" x14ac:dyDescent="0.2">
      <c r="A82" s="676">
        <v>19</v>
      </c>
      <c r="B82" s="677" t="e">
        <f>'10 kg @ (C)'!$I$8</f>
        <v>#N/A</v>
      </c>
      <c r="C82" s="678" t="str">
        <f>'DATOS @'!B53</f>
        <v>10 kg</v>
      </c>
      <c r="D82" s="684" t="e">
        <f>'10 kg @ (C)'!$F$74</f>
        <v>#N/A</v>
      </c>
      <c r="E82" s="687">
        <f>'DATOS @'!W98</f>
        <v>0.16</v>
      </c>
      <c r="F82" s="687">
        <f>'DATOS @'!X98/1000</f>
        <v>0.5</v>
      </c>
      <c r="G82" s="680" t="e">
        <f>'10 kg @ (C)'!$C$50</f>
        <v>#DIV/0!</v>
      </c>
      <c r="H82" s="680" t="e">
        <f>'10 kg @ (C)'!$D$50</f>
        <v>#DIV/0!</v>
      </c>
      <c r="I82" s="680" t="e">
        <f>'10 kg @ (C)'!$E$50</f>
        <v>#DIV/0!</v>
      </c>
      <c r="J82" s="681" t="e">
        <f t="shared" si="0"/>
        <v>#N/A</v>
      </c>
    </row>
    <row r="83" spans="1:10" ht="27.95" hidden="1" customHeight="1" thickBot="1" x14ac:dyDescent="0.25">
      <c r="A83" s="688">
        <v>20</v>
      </c>
      <c r="B83" s="689" t="e">
        <f>'20 kg @ (C)'!$I$8</f>
        <v>#N/A</v>
      </c>
      <c r="C83" s="690" t="str">
        <f>'DATOS @'!V99</f>
        <v>20 kg</v>
      </c>
      <c r="D83" s="691" t="e">
        <f>'20 kg @ (C)'!$F$74</f>
        <v>#N/A</v>
      </c>
      <c r="E83" s="692">
        <f>'DATOS @'!W99</f>
        <v>0.3</v>
      </c>
      <c r="F83" s="692">
        <f>'DATOS @'!X99/1000</f>
        <v>1</v>
      </c>
      <c r="G83" s="693" t="e">
        <f>'20 kg @ (C)'!$C$50</f>
        <v>#DIV/0!</v>
      </c>
      <c r="H83" s="693" t="e">
        <f>'20 kg @ (C)'!$D$50</f>
        <v>#DIV/0!</v>
      </c>
      <c r="I83" s="680" t="e">
        <f>'20 kg @ (C)'!$E$50</f>
        <v>#DIV/0!</v>
      </c>
      <c r="J83" s="694" t="e">
        <f t="shared" si="0"/>
        <v>#N/A</v>
      </c>
    </row>
    <row r="84" spans="1:10" ht="20.100000000000001" customHeight="1" x14ac:dyDescent="0.2">
      <c r="A84" s="695"/>
      <c r="B84" s="695"/>
      <c r="C84" s="695"/>
      <c r="D84" s="695"/>
      <c r="E84" s="695"/>
      <c r="F84" s="695"/>
      <c r="G84" s="696"/>
      <c r="H84" s="696"/>
      <c r="I84" s="696"/>
      <c r="J84" s="697"/>
    </row>
    <row r="85" spans="1:10" ht="120" customHeight="1" x14ac:dyDescent="0.2">
      <c r="A85" s="698"/>
      <c r="B85" s="697"/>
      <c r="C85" s="699"/>
      <c r="D85" s="700"/>
      <c r="E85" s="700"/>
      <c r="F85" s="699"/>
      <c r="G85" s="699"/>
      <c r="H85" s="699"/>
      <c r="I85" s="699"/>
      <c r="J85" s="699"/>
    </row>
    <row r="86" spans="1:10" ht="20.100000000000001" customHeight="1" x14ac:dyDescent="0.2">
      <c r="A86" s="698"/>
      <c r="B86" s="697"/>
      <c r="C86" s="699"/>
      <c r="D86" s="700"/>
      <c r="E86" s="700"/>
      <c r="F86" s="699"/>
    </row>
    <row r="87" spans="1:10" ht="35.1" customHeight="1" x14ac:dyDescent="0.25">
      <c r="A87" s="698"/>
      <c r="B87" s="697"/>
      <c r="C87" s="699"/>
      <c r="D87" s="700"/>
      <c r="E87" s="1067" t="s">
        <v>410</v>
      </c>
      <c r="F87" s="1067"/>
      <c r="G87" s="1067"/>
      <c r="H87" s="1067"/>
      <c r="I87" s="1092">
        <f>I3</f>
        <v>0</v>
      </c>
      <c r="J87" s="1092"/>
    </row>
    <row r="88" spans="1:10" ht="20.100000000000001" customHeight="1" x14ac:dyDescent="0.25">
      <c r="A88" s="698"/>
      <c r="B88" s="697"/>
      <c r="C88" s="699"/>
      <c r="D88" s="700"/>
      <c r="E88" s="700"/>
      <c r="F88" s="699"/>
      <c r="G88" s="727"/>
      <c r="H88" s="727"/>
      <c r="I88" s="702"/>
      <c r="J88" s="702"/>
    </row>
    <row r="89" spans="1:10" ht="23.1" customHeight="1" x14ac:dyDescent="0.2">
      <c r="A89" s="1072" t="s">
        <v>352</v>
      </c>
      <c r="B89" s="1072"/>
      <c r="C89" s="1072"/>
      <c r="D89" s="1072"/>
      <c r="E89" s="1072"/>
      <c r="F89" s="1072"/>
      <c r="G89" s="1072"/>
      <c r="H89" s="1072"/>
      <c r="I89" s="1072"/>
      <c r="J89" s="1072"/>
    </row>
    <row r="90" spans="1:10" ht="23.1" customHeight="1" x14ac:dyDescent="0.2">
      <c r="A90" s="1072"/>
      <c r="B90" s="1072"/>
      <c r="C90" s="1072"/>
      <c r="D90" s="1072"/>
      <c r="E90" s="1072"/>
      <c r="F90" s="1072"/>
      <c r="G90" s="1072"/>
      <c r="H90" s="1072"/>
      <c r="I90" s="1072"/>
      <c r="J90" s="1072"/>
    </row>
    <row r="91" spans="1:10" ht="23.1" customHeight="1" x14ac:dyDescent="0.2">
      <c r="A91" s="1072"/>
      <c r="B91" s="1072"/>
      <c r="C91" s="1072"/>
      <c r="D91" s="1072"/>
      <c r="E91" s="1072"/>
      <c r="F91" s="1072"/>
      <c r="G91" s="1072"/>
      <c r="H91" s="1072"/>
      <c r="I91" s="1072"/>
      <c r="J91" s="1072"/>
    </row>
    <row r="92" spans="1:10" ht="20.100000000000001" customHeight="1" x14ac:dyDescent="0.2">
      <c r="A92" s="724"/>
      <c r="B92" s="724"/>
      <c r="C92" s="724"/>
      <c r="D92" s="724"/>
      <c r="E92" s="724"/>
      <c r="F92" s="724"/>
      <c r="G92" s="724"/>
      <c r="H92" s="724"/>
      <c r="I92" s="724"/>
      <c r="J92" s="724"/>
    </row>
    <row r="93" spans="1:10" ht="23.1" customHeight="1" x14ac:dyDescent="0.2">
      <c r="A93" s="724"/>
      <c r="B93" s="724"/>
      <c r="C93" s="724"/>
      <c r="D93" s="724"/>
      <c r="E93" s="724"/>
      <c r="F93" s="724"/>
      <c r="G93" s="724"/>
      <c r="H93" s="724"/>
      <c r="I93" s="724"/>
      <c r="J93" s="724"/>
    </row>
    <row r="94" spans="1:10" ht="20.100000000000001" customHeight="1" x14ac:dyDescent="0.2">
      <c r="A94" s="704"/>
      <c r="B94" s="704"/>
      <c r="C94" s="704"/>
      <c r="D94" s="704"/>
      <c r="E94" s="704"/>
      <c r="F94" s="704"/>
      <c r="G94" s="704"/>
      <c r="H94" s="704"/>
      <c r="I94" s="704"/>
      <c r="J94" s="704"/>
    </row>
    <row r="95" spans="1:10" ht="23.1" customHeight="1" x14ac:dyDescent="0.2">
      <c r="A95" s="1109" t="s">
        <v>287</v>
      </c>
      <c r="B95" s="1109"/>
      <c r="C95" s="1109"/>
      <c r="D95" s="1109"/>
    </row>
    <row r="96" spans="1:10" ht="20.100000000000001" customHeight="1" x14ac:dyDescent="0.2"/>
    <row r="97" spans="1:10" s="706" customFormat="1" ht="33" customHeight="1" x14ac:dyDescent="0.25">
      <c r="A97" s="747" t="s">
        <v>145</v>
      </c>
      <c r="B97" s="1090" t="s">
        <v>323</v>
      </c>
      <c r="C97" s="1090"/>
      <c r="D97" s="1090"/>
      <c r="E97" s="1090"/>
      <c r="F97" s="1090"/>
      <c r="G97" s="1090"/>
      <c r="H97" s="1090"/>
      <c r="I97" s="1090"/>
      <c r="J97" s="1090"/>
    </row>
    <row r="98" spans="1:10" s="706" customFormat="1" ht="33" customHeight="1" x14ac:dyDescent="0.25">
      <c r="A98" s="747" t="s">
        <v>145</v>
      </c>
      <c r="B98" s="1090" t="s">
        <v>324</v>
      </c>
      <c r="C98" s="1090"/>
      <c r="D98" s="1090"/>
      <c r="E98" s="1090"/>
      <c r="F98" s="1090"/>
      <c r="G98" s="1090"/>
      <c r="H98" s="1090"/>
      <c r="I98" s="1090"/>
      <c r="J98" s="1090"/>
    </row>
    <row r="99" spans="1:10" s="706" customFormat="1" ht="33" customHeight="1" x14ac:dyDescent="0.25">
      <c r="A99" s="747" t="s">
        <v>145</v>
      </c>
      <c r="B99" s="1090" t="s">
        <v>339</v>
      </c>
      <c r="C99" s="1090"/>
      <c r="D99" s="1090"/>
      <c r="E99" s="1090"/>
      <c r="F99" s="1090"/>
      <c r="G99" s="1090"/>
      <c r="H99" s="1090"/>
      <c r="I99" s="1090"/>
      <c r="J99" s="1090"/>
    </row>
    <row r="100" spans="1:10" s="706" customFormat="1" ht="23.1" customHeight="1" x14ac:dyDescent="0.25">
      <c r="A100" s="747" t="s">
        <v>145</v>
      </c>
      <c r="B100" s="1090" t="s">
        <v>390</v>
      </c>
      <c r="C100" s="1090"/>
      <c r="D100" s="1090"/>
      <c r="E100" s="1090"/>
      <c r="F100" s="1090"/>
      <c r="G100" s="1090"/>
      <c r="H100" s="1090"/>
      <c r="I100" s="1090"/>
      <c r="J100" s="1090"/>
    </row>
    <row r="101" spans="1:10" s="706" customFormat="1" ht="23.1" customHeight="1" x14ac:dyDescent="0.25">
      <c r="A101" s="747" t="s">
        <v>145</v>
      </c>
      <c r="B101" s="1090" t="s">
        <v>218</v>
      </c>
      <c r="C101" s="1090"/>
      <c r="D101" s="1090"/>
      <c r="E101" s="1090"/>
      <c r="F101" s="1090"/>
      <c r="G101" s="1090"/>
      <c r="H101" s="1090"/>
      <c r="I101" s="1090"/>
      <c r="J101" s="1090"/>
    </row>
    <row r="102" spans="1:10" s="706" customFormat="1" ht="33" customHeight="1" x14ac:dyDescent="0.25">
      <c r="A102" s="747" t="s">
        <v>145</v>
      </c>
      <c r="B102" s="1090" t="s">
        <v>325</v>
      </c>
      <c r="C102" s="1090"/>
      <c r="D102" s="1090"/>
      <c r="E102" s="1090"/>
      <c r="F102" s="1090"/>
      <c r="G102" s="1090"/>
      <c r="H102" s="1090"/>
      <c r="I102" s="1090"/>
      <c r="J102" s="1090"/>
    </row>
    <row r="103" spans="1:10" s="706" customFormat="1" ht="23.1" customHeight="1" x14ac:dyDescent="0.25">
      <c r="A103" s="747" t="s">
        <v>145</v>
      </c>
      <c r="B103" s="1090" t="s">
        <v>351</v>
      </c>
      <c r="C103" s="1090"/>
      <c r="D103" s="1090"/>
      <c r="E103" s="1090"/>
      <c r="F103" s="1090"/>
      <c r="G103" s="1090"/>
      <c r="H103" s="1090"/>
      <c r="I103" s="1090"/>
      <c r="J103" s="1090"/>
    </row>
    <row r="104" spans="1:10" s="706" customFormat="1" ht="23.1" customHeight="1" x14ac:dyDescent="0.25">
      <c r="A104" s="747" t="s">
        <v>145</v>
      </c>
      <c r="B104" s="1090" t="s">
        <v>340</v>
      </c>
      <c r="C104" s="1090"/>
      <c r="D104" s="1090"/>
      <c r="E104" s="1090"/>
      <c r="F104" s="1090"/>
      <c r="G104" s="1090"/>
      <c r="H104" s="1090"/>
      <c r="I104" s="1090"/>
      <c r="J104" s="1090"/>
    </row>
    <row r="105" spans="1:10" ht="23.1" customHeight="1" x14ac:dyDescent="0.2">
      <c r="A105" s="747" t="s">
        <v>145</v>
      </c>
      <c r="B105" s="1090" t="s">
        <v>379</v>
      </c>
      <c r="C105" s="1090"/>
      <c r="D105" s="1090"/>
      <c r="E105" s="1090"/>
      <c r="F105" s="1090"/>
      <c r="G105" s="1090"/>
      <c r="H105" s="1090"/>
      <c r="I105" s="1090"/>
      <c r="J105" s="1090"/>
    </row>
    <row r="106" spans="1:10" ht="23.1" customHeight="1" x14ac:dyDescent="0.2">
      <c r="A106" s="747" t="s">
        <v>145</v>
      </c>
      <c r="B106" s="1090" t="s">
        <v>384</v>
      </c>
      <c r="C106" s="1090"/>
      <c r="D106" s="1090"/>
      <c r="E106" s="1090"/>
      <c r="F106" s="1090"/>
      <c r="G106" s="1090"/>
      <c r="H106" s="1090"/>
      <c r="I106" s="1090"/>
      <c r="J106" s="1090"/>
    </row>
    <row r="107" spans="1:10" ht="20.100000000000001" customHeight="1" x14ac:dyDescent="0.2">
      <c r="A107" s="705"/>
      <c r="B107" s="1108"/>
      <c r="C107" s="1108"/>
      <c r="D107" s="1108"/>
      <c r="E107" s="1108"/>
      <c r="F107" s="1108"/>
      <c r="G107" s="1108"/>
      <c r="H107" s="1108"/>
      <c r="I107" s="1108"/>
      <c r="J107" s="1108"/>
    </row>
    <row r="108" spans="1:10" ht="20.100000000000001" customHeight="1" x14ac:dyDescent="0.2"/>
    <row r="109" spans="1:10" ht="23.1" customHeight="1" x14ac:dyDescent="0.25">
      <c r="A109" s="1082" t="s">
        <v>16</v>
      </c>
      <c r="B109" s="1082"/>
      <c r="C109" s="1082"/>
      <c r="E109" s="707"/>
    </row>
    <row r="110" spans="1:10" ht="20.100000000000001" customHeight="1" x14ac:dyDescent="0.2"/>
    <row r="111" spans="1:10" ht="20.100000000000001" customHeight="1" x14ac:dyDescent="0.2">
      <c r="G111" s="708"/>
      <c r="J111" s="720"/>
    </row>
    <row r="112" spans="1:10" ht="23.1" customHeight="1" thickBot="1" x14ac:dyDescent="0.3">
      <c r="A112" s="707"/>
      <c r="B112" s="1097"/>
      <c r="C112" s="1097"/>
      <c r="D112" s="1097"/>
      <c r="E112" s="1097"/>
      <c r="F112" s="709"/>
      <c r="G112" s="710"/>
      <c r="H112" s="710"/>
      <c r="I112" s="710"/>
      <c r="J112" s="709"/>
    </row>
    <row r="113" spans="1:10" ht="23.1" customHeight="1" x14ac:dyDescent="0.25">
      <c r="B113" s="1098" t="s">
        <v>283</v>
      </c>
      <c r="C113" s="1098"/>
      <c r="D113" s="1098"/>
      <c r="E113" s="1098"/>
      <c r="G113" s="1081" t="s">
        <v>142</v>
      </c>
      <c r="H113" s="1081"/>
      <c r="I113" s="1081"/>
      <c r="J113" s="1081"/>
    </row>
    <row r="114" spans="1:10" ht="23.1" customHeight="1" x14ac:dyDescent="0.25">
      <c r="A114" s="1082" t="e">
        <f>VLOOKUP($F$112,'DATOS @'!$V$109:$Y$113,4,FALSE)</f>
        <v>#N/A</v>
      </c>
      <c r="B114" s="1082"/>
      <c r="C114" s="1082"/>
      <c r="D114" s="1082"/>
      <c r="E114" s="1082"/>
      <c r="F114" s="1082"/>
      <c r="G114" s="1082" t="e">
        <f>VLOOKUP($J$112,'DATOS @'!V109:AA113,6,FALSE)</f>
        <v>#N/A</v>
      </c>
      <c r="H114" s="1082"/>
      <c r="I114" s="1082"/>
      <c r="J114" s="1082"/>
    </row>
    <row r="115" spans="1:10" ht="23.1" customHeight="1" x14ac:dyDescent="0.25">
      <c r="B115" s="1082" t="e">
        <f>VLOOKUP($F$112,'DATOS @'!$V$109:$Y$113,2,FALSE)</f>
        <v>#N/A</v>
      </c>
      <c r="C115" s="1082"/>
      <c r="D115" s="1082"/>
      <c r="E115" s="1082"/>
      <c r="G115" s="1094" t="e">
        <f>VLOOKUP($J$112,'DATOS @'!$V$109:$AA$113,2,FALSE)</f>
        <v>#N/A</v>
      </c>
      <c r="H115" s="1094"/>
      <c r="I115" s="1094"/>
      <c r="J115" s="1094"/>
    </row>
    <row r="116" spans="1:10" x14ac:dyDescent="0.2">
      <c r="J116" s="720"/>
    </row>
    <row r="117" spans="1:10" ht="23.1" customHeight="1" x14ac:dyDescent="0.2">
      <c r="B117" s="1095" t="s">
        <v>353</v>
      </c>
      <c r="C117" s="1095"/>
      <c r="D117" s="1096" t="s">
        <v>401</v>
      </c>
      <c r="E117" s="1096"/>
      <c r="F117" s="1093"/>
      <c r="G117" s="1093"/>
      <c r="J117" s="720"/>
    </row>
    <row r="118" spans="1:10" x14ac:dyDescent="0.2">
      <c r="J118" s="720"/>
    </row>
    <row r="119" spans="1:10" ht="23.1" customHeight="1" x14ac:dyDescent="0.25">
      <c r="A119" s="1081" t="s">
        <v>63</v>
      </c>
      <c r="B119" s="1081"/>
      <c r="C119" s="1081"/>
      <c r="D119" s="1081"/>
      <c r="E119" s="1081"/>
      <c r="F119" s="1081"/>
      <c r="G119" s="1081"/>
      <c r="H119" s="1081"/>
      <c r="I119" s="1081"/>
      <c r="J119" s="1081"/>
    </row>
  </sheetData>
  <sheetProtection algorithmName="SHA-512" hashValue="RT+KrlBROOv7duYBWrMWA9WUGEtEoXA6mTWZMvZ4bdCm/LIpuUQ7TVZ64q4NyetFMy5YdXi+ZabDVQPyFf0r+A==" saltValue="xwB5HB/buXep47WmeUqJjw==" spinCount="100000" sheet="1" objects="1" scenarios="1"/>
  <mergeCells count="101">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I8"/>
    <mergeCell ref="A9:B9"/>
    <mergeCell ref="D9:G9"/>
    <mergeCell ref="A11:C11"/>
    <mergeCell ref="D11:E11"/>
    <mergeCell ref="F11:H11"/>
    <mergeCell ref="I11:J11"/>
    <mergeCell ref="A23:J23"/>
    <mergeCell ref="B24:E24"/>
    <mergeCell ref="A25:D25"/>
    <mergeCell ref="E25:F25"/>
    <mergeCell ref="A27:J27"/>
    <mergeCell ref="A29:J29"/>
    <mergeCell ref="A18:C18"/>
    <mergeCell ref="D18:E18"/>
    <mergeCell ref="F18:G18"/>
    <mergeCell ref="A20:E20"/>
    <mergeCell ref="F20:J20"/>
    <mergeCell ref="A22:F22"/>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119:J119"/>
    <mergeCell ref="E3:H3"/>
    <mergeCell ref="E32:H32"/>
    <mergeCell ref="E59:H59"/>
    <mergeCell ref="E87:H87"/>
    <mergeCell ref="A114:F114"/>
    <mergeCell ref="G114:J114"/>
    <mergeCell ref="B115:E115"/>
    <mergeCell ref="G115:J115"/>
    <mergeCell ref="B117:C117"/>
    <mergeCell ref="D117:E117"/>
    <mergeCell ref="F117:G117"/>
    <mergeCell ref="B105:J105"/>
    <mergeCell ref="B106:J106"/>
    <mergeCell ref="B107:J107"/>
    <mergeCell ref="A109:C109"/>
    <mergeCell ref="B112:E112"/>
    <mergeCell ref="B113:E113"/>
    <mergeCell ref="G113:J113"/>
    <mergeCell ref="B99:J99"/>
    <mergeCell ref="B100:J100"/>
    <mergeCell ref="B101:J101"/>
    <mergeCell ref="B102:J102"/>
    <mergeCell ref="B103:J103"/>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MODIFICACIÓN AL CERTIFICADO DE CALIBRACIÓN DE PESAS </oddHeader>
    <oddFooter>&amp;R
RT03-F40 Vr.6 (2020-03-09)
&amp;P de &amp;N</oddFooter>
  </headerFooter>
  <rowBreaks count="3" manualBreakCount="3">
    <brk id="29" max="9" man="1"/>
    <brk id="56" max="9" man="1"/>
    <brk id="8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J112 F112</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zoomScale="90" zoomScaleNormal="60" zoomScaleSheetLayoutView="90" workbookViewId="0">
      <selection activeCell="H38" sqref="H38:J38"/>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uu1WdTaajMwc6pXweBq+P41ovkRFRWFeXqY8klu44eAwGm42eENxf2t1sfShZMYY1f9sMppNh2vDyz8aE+RWw==" saltValue="7YBKd30fdnfRBhqnlZywW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zoomScale="80" zoomScaleNormal="100" zoomScaleSheetLayoutView="80" workbookViewId="0">
      <selection activeCell="K65" sqref="K65"/>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@'!J24</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@'!E24</f>
        <v>0</v>
      </c>
      <c r="E7" s="1060"/>
      <c r="F7" s="1060"/>
      <c r="G7" s="1060"/>
      <c r="H7" s="1060"/>
      <c r="I7" s="1060"/>
      <c r="J7" s="1060"/>
    </row>
    <row r="8" spans="1:10" ht="23.1" customHeight="1" x14ac:dyDescent="0.2">
      <c r="A8" s="1058" t="s">
        <v>342</v>
      </c>
      <c r="B8" s="1058"/>
      <c r="C8" s="636"/>
      <c r="D8" s="1060">
        <f>'DATOS @'!F24</f>
        <v>0</v>
      </c>
      <c r="E8" s="1060"/>
      <c r="F8" s="1060"/>
      <c r="G8" s="1060"/>
      <c r="H8" s="1060"/>
      <c r="I8" s="1060"/>
    </row>
    <row r="9" spans="1:10" ht="23.1" customHeight="1" x14ac:dyDescent="0.2">
      <c r="A9" s="1058" t="s">
        <v>343</v>
      </c>
      <c r="B9" s="1058"/>
      <c r="D9" s="1060">
        <f>'DATOS @'!C24</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@'!D24</f>
        <v>0</v>
      </c>
      <c r="E11" s="1061"/>
      <c r="F11" s="1062" t="s">
        <v>345</v>
      </c>
      <c r="G11" s="1062"/>
      <c r="H11" s="1062"/>
      <c r="I11" s="1061" t="e">
        <f>'5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398</v>
      </c>
      <c r="E15" s="1134"/>
      <c r="F15" s="1134"/>
      <c r="G15" s="1134"/>
      <c r="H15" s="1134"/>
      <c r="I15" s="1134"/>
      <c r="J15" s="1134"/>
    </row>
    <row r="16" spans="1:10" ht="23.1" customHeight="1" x14ac:dyDescent="0.2">
      <c r="A16" s="1058" t="s">
        <v>347</v>
      </c>
      <c r="B16" s="1058"/>
      <c r="C16" s="1058"/>
      <c r="D16" s="1063">
        <f>'DATOS @'!D54</f>
        <v>0</v>
      </c>
      <c r="E16" s="1063"/>
      <c r="F16" s="1063"/>
      <c r="G16" s="1063"/>
      <c r="H16" s="635"/>
      <c r="I16" s="635"/>
      <c r="J16" s="635"/>
    </row>
    <row r="17" spans="1:10" ht="23.1" customHeight="1" x14ac:dyDescent="0.2">
      <c r="A17" s="1058" t="s">
        <v>348</v>
      </c>
      <c r="B17" s="1058"/>
      <c r="C17" s="1058"/>
      <c r="D17" s="1059">
        <f>'DATOS @'!E54</f>
        <v>0</v>
      </c>
      <c r="E17" s="1059"/>
      <c r="F17" s="1059"/>
      <c r="G17" s="1059"/>
      <c r="H17" s="635"/>
      <c r="I17" s="635"/>
      <c r="J17" s="635"/>
    </row>
    <row r="18" spans="1:10" ht="23.1" customHeight="1" x14ac:dyDescent="0.2">
      <c r="A18" s="1058" t="s">
        <v>11</v>
      </c>
      <c r="B18" s="1058"/>
      <c r="C18" s="1058"/>
      <c r="D18" s="1133">
        <f>'DATOS @'!C54</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@'!I24</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5.1"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t="s">
        <v>330</v>
      </c>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5 kg</v>
      </c>
      <c r="B39" s="1138"/>
      <c r="C39" s="1139" t="s">
        <v>5</v>
      </c>
      <c r="D39" s="1140"/>
      <c r="E39" s="1141" t="str">
        <f>VLOOKUP($J$36,'DATOS @'!B123:G133,1,FALSE)</f>
        <v xml:space="preserve">Acero inoxidable </v>
      </c>
      <c r="F39" s="1138"/>
      <c r="G39" s="646">
        <f>VLOOKUP($J$36,'DATOS @'!B123:G134,3,FALSE)</f>
        <v>7950</v>
      </c>
      <c r="H39" s="647" t="s">
        <v>247</v>
      </c>
      <c r="I39" s="648">
        <f>VLOOKUP($J$36,'DATOS @'!B123:G133,5,FALSE)</f>
        <v>140</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5 kg</v>
      </c>
      <c r="B49" s="1105"/>
      <c r="C49" s="1105"/>
      <c r="D49" s="657" t="e">
        <f>VLOOKUP('5 kg @ (C)'!$E$6,'DATOS @'!N10:AA61,2,FALSE)</f>
        <v>#N/A</v>
      </c>
      <c r="E49" s="658" t="e">
        <f>VLOOKUP('5 kg @ (C)'!$E$6,'DATOS @'!N10:AA61,3,FALSE)</f>
        <v>#N/A</v>
      </c>
      <c r="F49" s="660" t="e">
        <f>VLOOKUP('5 kg @ (C)'!$E$6,'DATOS @'!N10:AA61,14,FALSE)</f>
        <v>#N/A</v>
      </c>
      <c r="G49" s="1104" t="e">
        <f>VLOOKUP('5 kg @ (C)'!$E$6,'DATOS @'!N10:AA61,6,FALSE)</f>
        <v>#N/A</v>
      </c>
      <c r="H49" s="1105"/>
      <c r="I49" s="1079" t="e">
        <f>VLOOKUP('5 kg @ (C)'!$E$6,'DATOS @'!N10:AA61,7,FALSE)</f>
        <v>#N/A</v>
      </c>
      <c r="J49" s="1079"/>
    </row>
    <row r="50" spans="1:1022 1031:2042 2051:3072 3081:4092 4101:5112 5121:6142 6151:7162 7171:8192 8201:9212 9221:10232 10241:11262 11271:12282 12291:13312 13321:14332 14341:15352 15361:16382" ht="20.100000000000001"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3.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30"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30"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20.100000000000001"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20.100000000000001"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x14ac:dyDescent="0.2">
      <c r="A63" s="676">
        <v>1</v>
      </c>
      <c r="B63" s="677" t="e">
        <f>'5 kg @ (C)'!$I$8</f>
        <v>#N/A</v>
      </c>
      <c r="C63" s="678" t="str">
        <f>'DATOS @'!B52</f>
        <v>5 kg</v>
      </c>
      <c r="D63" s="683" t="e">
        <f>'5 kg @ (C)'!$F$74</f>
        <v>#N/A</v>
      </c>
      <c r="E63" s="686">
        <f>'DATOS @'!W97</f>
        <v>80</v>
      </c>
      <c r="F63" s="686">
        <f>'DATOS @'!X97</f>
        <v>250</v>
      </c>
      <c r="G63" s="680" t="e">
        <f>'5 kg @ (C)'!$C$50</f>
        <v>#DIV/0!</v>
      </c>
      <c r="H63" s="680" t="e">
        <f>'5 kg @ (C)'!$D$50</f>
        <v>#DIV/0!</v>
      </c>
      <c r="I63" s="680" t="e">
        <f>'5 kg @ (C)'!$E$50</f>
        <v>#DIV/0!</v>
      </c>
      <c r="J63" s="681"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7.95"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7.95" customHeight="1" x14ac:dyDescent="0.2">
      <c r="A69" s="1145" t="s">
        <v>352</v>
      </c>
      <c r="B69" s="1145"/>
      <c r="C69" s="1145"/>
      <c r="D69" s="1145"/>
      <c r="E69" s="1145"/>
      <c r="F69" s="1145"/>
      <c r="G69" s="1145"/>
      <c r="H69" s="1145"/>
      <c r="I69" s="1145"/>
      <c r="J69" s="1145"/>
    </row>
    <row r="70" spans="1:10" ht="27.95" customHeight="1" x14ac:dyDescent="0.2">
      <c r="A70" s="1145"/>
      <c r="B70" s="1145"/>
      <c r="C70" s="1145"/>
      <c r="D70" s="1145"/>
      <c r="E70" s="1145"/>
      <c r="F70" s="1145"/>
      <c r="G70" s="1145"/>
      <c r="H70" s="1145"/>
      <c r="I70" s="1145"/>
      <c r="J70" s="1145"/>
    </row>
    <row r="71" spans="1:10" ht="27.95"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3.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6" spans="1:10" ht="20.100000000000001" customHeight="1" x14ac:dyDescent="0.2"/>
    <row r="77" spans="1:10" ht="33" customHeight="1" x14ac:dyDescent="0.2">
      <c r="A77" s="705" t="s">
        <v>145</v>
      </c>
      <c r="B77" s="1144" t="s">
        <v>323</v>
      </c>
      <c r="C77" s="1144"/>
      <c r="D77" s="1144"/>
      <c r="E77" s="1144"/>
      <c r="F77" s="1144"/>
      <c r="G77" s="1144"/>
      <c r="H77" s="1144"/>
      <c r="I77" s="1144"/>
      <c r="J77" s="1144"/>
    </row>
    <row r="78" spans="1:10" ht="33" customHeight="1" x14ac:dyDescent="0.2">
      <c r="A78" s="705" t="s">
        <v>145</v>
      </c>
      <c r="B78" s="1144" t="s">
        <v>324</v>
      </c>
      <c r="C78" s="1144"/>
      <c r="D78" s="1144"/>
      <c r="E78" s="1144"/>
      <c r="F78" s="1144"/>
      <c r="G78" s="1144"/>
      <c r="H78" s="1144"/>
      <c r="I78" s="1144"/>
      <c r="J78" s="1144"/>
    </row>
    <row r="79" spans="1:10" ht="33" customHeight="1" x14ac:dyDescent="0.2">
      <c r="A79" s="705" t="s">
        <v>145</v>
      </c>
      <c r="B79" s="1144" t="s">
        <v>339</v>
      </c>
      <c r="C79" s="1144"/>
      <c r="D79" s="1144"/>
      <c r="E79" s="1144"/>
      <c r="F79" s="1144"/>
      <c r="G79" s="1144"/>
      <c r="H79" s="1144"/>
      <c r="I79" s="1144"/>
      <c r="J79" s="1144"/>
    </row>
    <row r="80" spans="1:10" ht="33" customHeight="1" x14ac:dyDescent="0.2">
      <c r="A80" s="705" t="s">
        <v>145</v>
      </c>
      <c r="B80" s="1144" t="s">
        <v>390</v>
      </c>
      <c r="C80" s="1144"/>
      <c r="D80" s="1144"/>
      <c r="E80" s="1144"/>
      <c r="F80" s="1144"/>
      <c r="G80" s="1144"/>
      <c r="H80" s="1144"/>
      <c r="I80" s="1144"/>
      <c r="J80" s="1144"/>
    </row>
    <row r="81" spans="1:10" ht="23.1" customHeight="1" x14ac:dyDescent="0.2">
      <c r="A81" s="705" t="s">
        <v>145</v>
      </c>
      <c r="B81" s="1144" t="s">
        <v>218</v>
      </c>
      <c r="C81" s="1144"/>
      <c r="D81" s="1144"/>
      <c r="E81" s="1144"/>
      <c r="F81" s="1144"/>
      <c r="G81" s="1144"/>
      <c r="H81" s="1144"/>
      <c r="I81" s="1144"/>
      <c r="J81" s="1144"/>
    </row>
    <row r="82" spans="1:10" ht="33" customHeight="1" x14ac:dyDescent="0.2">
      <c r="A82" s="705" t="s">
        <v>145</v>
      </c>
      <c r="B82" s="1144" t="s">
        <v>325</v>
      </c>
      <c r="C82" s="1144"/>
      <c r="D82" s="1144"/>
      <c r="E82" s="1144"/>
      <c r="F82" s="1144"/>
      <c r="G82" s="1144"/>
      <c r="H82" s="1144"/>
      <c r="I82" s="1144"/>
      <c r="J82" s="1144"/>
    </row>
    <row r="83" spans="1:10" ht="23.1" customHeight="1" x14ac:dyDescent="0.2">
      <c r="A83" s="705" t="s">
        <v>145</v>
      </c>
      <c r="B83" s="1144" t="s">
        <v>351</v>
      </c>
      <c r="C83" s="1144"/>
      <c r="D83" s="1144"/>
      <c r="E83" s="1144"/>
      <c r="F83" s="1144"/>
      <c r="G83" s="1144"/>
      <c r="H83" s="1144"/>
      <c r="I83" s="1144"/>
      <c r="J83" s="1144"/>
    </row>
    <row r="84" spans="1:10" ht="23.1" customHeight="1" x14ac:dyDescent="0.2">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1.75"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8" spans="1:10" ht="20.100000000000001" customHeight="1" x14ac:dyDescent="0.2"/>
    <row r="89" spans="1:10" ht="23.1" customHeight="1" x14ac:dyDescent="0.25">
      <c r="A89" s="1082" t="s">
        <v>16</v>
      </c>
      <c r="B89" s="1082"/>
      <c r="C89" s="1082"/>
      <c r="E89" s="707"/>
    </row>
    <row r="90" spans="1:10" ht="20.100000000000001" customHeight="1" x14ac:dyDescent="0.2"/>
    <row r="91" spans="1:10" ht="20.100000000000001" customHeight="1" x14ac:dyDescent="0.2">
      <c r="G91" s="708"/>
      <c r="J91" s="633"/>
    </row>
    <row r="92" spans="1:10" ht="15" customHeight="1" thickBot="1" x14ac:dyDescent="0.3">
      <c r="A92" s="707"/>
      <c r="B92" s="1097"/>
      <c r="C92" s="1097"/>
      <c r="D92" s="1097"/>
      <c r="E92" s="1097"/>
      <c r="F92" s="709"/>
      <c r="G92" s="710"/>
      <c r="H92" s="710"/>
      <c r="I92" s="710"/>
      <c r="J92" s="709"/>
    </row>
    <row r="93" spans="1:10" ht="23.1" customHeight="1" x14ac:dyDescent="0.25">
      <c r="B93" s="1098" t="s">
        <v>283</v>
      </c>
      <c r="C93" s="1098"/>
      <c r="D93" s="1098"/>
      <c r="E93" s="1098"/>
      <c r="G93" s="1081" t="s">
        <v>142</v>
      </c>
      <c r="H93" s="1081"/>
      <c r="I93" s="1081"/>
      <c r="J93" s="1081"/>
    </row>
    <row r="94" spans="1:10" s="706" customFormat="1" ht="23.1" customHeight="1" x14ac:dyDescent="0.25">
      <c r="A94" s="1082" t="e">
        <f>VLOOKUP($F$92,'DATOS @'!$V$109:$Y$113,4,FALSE)</f>
        <v>#N/A</v>
      </c>
      <c r="B94" s="1082"/>
      <c r="C94" s="1082"/>
      <c r="D94" s="1082"/>
      <c r="E94" s="1082"/>
      <c r="F94" s="1082"/>
      <c r="G94" s="1082" t="e">
        <f>VLOOKUP($J$92,'DATOS @'!V109:AA113,6,FALSE)</f>
        <v>#N/A</v>
      </c>
      <c r="H94" s="1082"/>
      <c r="I94" s="1082"/>
      <c r="J94" s="1082"/>
    </row>
    <row r="95" spans="1:10" s="706" customFormat="1" ht="23.1" customHeight="1" x14ac:dyDescent="0.25">
      <c r="A95" s="632"/>
      <c r="B95" s="1082" t="e">
        <f>VLOOKUP($F$92,'DATOS @'!$V$109:$Y$113,2,FALSE)</f>
        <v>#N/A</v>
      </c>
      <c r="C95" s="1082"/>
      <c r="D95" s="1082"/>
      <c r="E95" s="1082"/>
      <c r="F95" s="632"/>
      <c r="G95" s="1094" t="e">
        <f>VLOOKUP($J$92,'DATOS @'!$V$109:$AA$113,2,FALSE)</f>
        <v>#N/A</v>
      </c>
      <c r="H95" s="1094"/>
      <c r="I95" s="1094"/>
      <c r="J95" s="1094"/>
    </row>
    <row r="96" spans="1:10" s="706" customFormat="1" ht="20.100000000000001" customHeight="1" x14ac:dyDescent="0.2">
      <c r="A96" s="632"/>
      <c r="B96" s="632"/>
      <c r="C96" s="632"/>
      <c r="D96" s="632"/>
      <c r="E96" s="632"/>
      <c r="F96" s="632"/>
      <c r="G96" s="632"/>
      <c r="H96" s="632"/>
      <c r="I96" s="632"/>
      <c r="J96" s="633"/>
    </row>
    <row r="97" spans="1:10" s="706" customFormat="1" ht="23.1" customHeight="1" x14ac:dyDescent="0.2">
      <c r="A97" s="632"/>
      <c r="B97" s="1095" t="s">
        <v>353</v>
      </c>
      <c r="C97" s="1095"/>
      <c r="D97" s="1096" t="s">
        <v>355</v>
      </c>
      <c r="E97" s="1096"/>
      <c r="F97" s="1093"/>
      <c r="G97" s="1093"/>
      <c r="H97" s="632"/>
      <c r="I97" s="632"/>
      <c r="J97" s="633"/>
    </row>
    <row r="98" spans="1:10" s="706" customFormat="1" ht="20.100000000000001" customHeight="1" x14ac:dyDescent="0.2">
      <c r="A98" s="632"/>
      <c r="B98" s="632"/>
      <c r="C98" s="632"/>
      <c r="D98" s="632"/>
      <c r="E98" s="632"/>
      <c r="F98" s="632"/>
      <c r="G98" s="632"/>
      <c r="H98" s="632"/>
      <c r="I98" s="632"/>
      <c r="J98" s="633"/>
    </row>
    <row r="99" spans="1:10" s="706" customFormat="1" ht="23.1" customHeight="1" x14ac:dyDescent="0.25">
      <c r="A99" s="1081" t="s">
        <v>63</v>
      </c>
      <c r="B99" s="1081"/>
      <c r="C99" s="1081"/>
      <c r="D99" s="1081"/>
      <c r="E99" s="1081"/>
      <c r="F99" s="1081"/>
      <c r="G99" s="1081"/>
      <c r="H99" s="1081"/>
      <c r="I99" s="1081"/>
      <c r="J99" s="1081"/>
    </row>
    <row r="100" spans="1:10" s="706" customFormat="1" ht="15" customHeight="1" x14ac:dyDescent="0.2">
      <c r="A100" s="632"/>
      <c r="B100" s="632"/>
      <c r="C100" s="632"/>
      <c r="D100" s="632"/>
      <c r="E100" s="632"/>
      <c r="F100" s="632"/>
      <c r="G100" s="632"/>
      <c r="H100" s="632"/>
      <c r="I100" s="632"/>
      <c r="J100" s="632"/>
    </row>
    <row r="101" spans="1:10" s="706" customFormat="1" ht="23.1" customHeight="1" x14ac:dyDescent="0.2">
      <c r="A101" s="632"/>
      <c r="B101" s="632"/>
      <c r="C101" s="632"/>
      <c r="D101" s="632"/>
      <c r="E101" s="632"/>
      <c r="F101" s="632"/>
      <c r="G101" s="632"/>
      <c r="H101" s="632"/>
      <c r="I101" s="632"/>
      <c r="J101" s="632"/>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algorithmName="SHA-512" hashValue="Z5FpJoK0lk5Pq7TJOuCk5UFwRMzyHrTd8slR2nYWV4TbFNQBMxidEBVxYLK0aIsO5MFgdKrjlotQ3hsobuz6bA==" saltValue="a2N51PlCQDNjRVoIfQx7Cw=="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Tb90vldqHNzavuuHnq8axn9CYib8ctDkybgb82WIE0UB7Xs1UB//0HW38HRv1p6FKTHprNzNkuYM/oeULlpTiw==" saltValue="BL+gpos1V47l/LjqWn+s3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zoomScale="80" zoomScaleNormal="100" zoomScaleSheetLayoutView="80" workbookViewId="0">
      <selection activeCell="F65" sqref="A65:XFD67"/>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@'!J25</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@'!E25</f>
        <v>0</v>
      </c>
      <c r="E7" s="1060"/>
      <c r="F7" s="1060"/>
      <c r="G7" s="1060"/>
      <c r="H7" s="1060"/>
      <c r="I7" s="1060"/>
      <c r="J7" s="1060"/>
    </row>
    <row r="8" spans="1:10" ht="23.1" customHeight="1" x14ac:dyDescent="0.2">
      <c r="A8" s="1058" t="s">
        <v>342</v>
      </c>
      <c r="B8" s="1058"/>
      <c r="C8" s="636"/>
      <c r="D8" s="1060">
        <f>'DATOS @'!F25</f>
        <v>0</v>
      </c>
      <c r="E8" s="1060"/>
      <c r="F8" s="1060"/>
      <c r="G8" s="1060"/>
      <c r="H8" s="1060"/>
      <c r="I8" s="1060"/>
    </row>
    <row r="9" spans="1:10" ht="23.1" customHeight="1" x14ac:dyDescent="0.2">
      <c r="A9" s="1058" t="s">
        <v>343</v>
      </c>
      <c r="B9" s="1058"/>
      <c r="D9" s="1060">
        <f>'DATOS @'!C25</f>
        <v>0</v>
      </c>
      <c r="E9" s="1060"/>
      <c r="F9" s="1060"/>
      <c r="G9" s="1060"/>
    </row>
    <row r="10" spans="1:10" ht="13.5" customHeight="1" x14ac:dyDescent="0.2">
      <c r="A10" s="637"/>
      <c r="B10" s="637"/>
      <c r="D10" s="637"/>
      <c r="E10" s="637"/>
      <c r="F10" s="634"/>
    </row>
    <row r="11" spans="1:10" ht="23.1" customHeight="1" x14ac:dyDescent="0.2">
      <c r="A11" s="1058" t="s">
        <v>344</v>
      </c>
      <c r="B11" s="1058"/>
      <c r="C11" s="1058"/>
      <c r="D11" s="1061">
        <f>'DATOS @'!D25</f>
        <v>0</v>
      </c>
      <c r="E11" s="1061"/>
      <c r="F11" s="1062" t="s">
        <v>345</v>
      </c>
      <c r="G11" s="1062"/>
      <c r="H11" s="1062"/>
      <c r="I11" s="1061" t="e">
        <f>'10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350</v>
      </c>
      <c r="E15" s="1134"/>
      <c r="F15" s="1134"/>
      <c r="G15" s="1134"/>
      <c r="H15" s="1134"/>
      <c r="I15" s="1134"/>
      <c r="J15" s="1134"/>
    </row>
    <row r="16" spans="1:10" ht="23.1" customHeight="1" x14ac:dyDescent="0.2">
      <c r="A16" s="1058" t="s">
        <v>347</v>
      </c>
      <c r="B16" s="1058"/>
      <c r="C16" s="1058"/>
      <c r="D16" s="1063">
        <f>'DATOS @'!D55</f>
        <v>0</v>
      </c>
      <c r="E16" s="1063"/>
      <c r="F16" s="1063"/>
      <c r="G16" s="1063"/>
      <c r="H16" s="635"/>
      <c r="I16" s="635"/>
      <c r="J16" s="635"/>
    </row>
    <row r="17" spans="1:10" ht="23.1" customHeight="1" x14ac:dyDescent="0.2">
      <c r="A17" s="1058" t="s">
        <v>348</v>
      </c>
      <c r="B17" s="1058"/>
      <c r="C17" s="1058"/>
      <c r="D17" s="1059">
        <f>'DATOS @'!E55</f>
        <v>0</v>
      </c>
      <c r="E17" s="1059"/>
      <c r="F17" s="1059"/>
      <c r="G17" s="1059"/>
      <c r="H17" s="635"/>
      <c r="I17" s="635"/>
      <c r="J17" s="635"/>
    </row>
    <row r="18" spans="1:10" ht="23.1" customHeight="1" x14ac:dyDescent="0.2">
      <c r="A18" s="1058" t="s">
        <v>11</v>
      </c>
      <c r="B18" s="1058"/>
      <c r="C18" s="1058"/>
      <c r="D18" s="1133">
        <f>'DATOS @'!C55</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@'!I25</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3"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15.75"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10 kg</v>
      </c>
      <c r="B39" s="1138"/>
      <c r="C39" s="1139" t="s">
        <v>5</v>
      </c>
      <c r="D39" s="1140"/>
      <c r="E39" s="1141" t="e">
        <f>VLOOKUP($J$36,'DATOS @'!B123:G133,1,FALSE)</f>
        <v>#N/A</v>
      </c>
      <c r="F39" s="1138"/>
      <c r="G39" s="646" t="e">
        <f>VLOOKUP($J$36,'DATOS @'!B123:G134,3,FALSE)</f>
        <v>#N/A</v>
      </c>
      <c r="H39" s="647" t="s">
        <v>247</v>
      </c>
      <c r="I39" s="648" t="e">
        <f>VLOOKUP($J$36,'DATOS @'!B123:G133,5,FALSE)</f>
        <v>#N/A</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10 kg</v>
      </c>
      <c r="B49" s="1105"/>
      <c r="C49" s="1105"/>
      <c r="D49" s="657" t="e">
        <f>VLOOKUP('10 kg @'!$E$6,'DATOS @'!N10:AA61,2,FALSE)</f>
        <v>#N/A</v>
      </c>
      <c r="E49" s="658" t="e">
        <f>VLOOKUP('10 kg @'!$E$6,'DATOS @'!N10:AA61,3,FALSE)</f>
        <v>#N/A</v>
      </c>
      <c r="F49" s="660" t="e">
        <f>VLOOKUP('10 kg @'!$E$6,'DATOS @'!N10:AA61,14,FALSE)</f>
        <v>#N/A</v>
      </c>
      <c r="G49" s="1104" t="e">
        <f>VLOOKUP('10 kg @'!$E$6,'DATOS @'!N10:AA61,6,FALSE)</f>
        <v>#N/A</v>
      </c>
      <c r="H49" s="1105"/>
      <c r="I49" s="1079" t="e">
        <f>VLOOKUP('10 kg @'!$E$6,'DATOS @'!N10:AA61,7,FALSE)</f>
        <v>#N/A</v>
      </c>
      <c r="J49" s="1079"/>
    </row>
    <row r="50" spans="1:1022 1031:2042 2051:3072 3081:4092 4101:5112 5121:6142 6151:7162 7171:8192 8201:9212 9221:10232 10241:11262 11271:12282 12291:13312 13321:14332 14341:15352 15361:16382" ht="20.25"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3.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30"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30"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18"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15"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x14ac:dyDescent="0.2">
      <c r="A63" s="676">
        <v>1</v>
      </c>
      <c r="B63" s="677" t="e">
        <f>'10 kg @ (C)'!$I$8</f>
        <v>#N/A</v>
      </c>
      <c r="C63" s="678" t="str">
        <f>'DATOS @'!B53</f>
        <v>10 kg</v>
      </c>
      <c r="D63" s="685" t="e">
        <f>'10 kg @ (C)'!$F$75</f>
        <v>#N/A</v>
      </c>
      <c r="E63" s="687">
        <f>'DATOS @'!W98</f>
        <v>0.16</v>
      </c>
      <c r="F63" s="687">
        <f>'DATOS @'!X98/1000</f>
        <v>0.5</v>
      </c>
      <c r="G63" s="680" t="e">
        <f>'10 kg @ (C)'!$C$50</f>
        <v>#DIV/0!</v>
      </c>
      <c r="H63" s="680" t="e">
        <f>'10 kg @ (C)'!$D$50</f>
        <v>#DIV/0!</v>
      </c>
      <c r="I63" s="680" t="e">
        <f>'10 kg @ (C)'!$E$50</f>
        <v>#DIV/0!</v>
      </c>
      <c r="J63" s="681" t="e">
        <f t="shared" ref="J63" si="0">IF(ABS(D63)+E63&gt;=((F63)),"NO","SI")</f>
        <v>#N/A</v>
      </c>
    </row>
    <row r="64" spans="1:1022 1031:2042 2051:3072 3081:4092 4101:5112 5121:6142 6151:7162 7171:8192 8201:9212 9221:10232 10241:11262 11271:12282 12291:13312 13321:14332 14341:15352 15361:16382" ht="27.95"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0.100000000000001"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4" customHeight="1" x14ac:dyDescent="0.2">
      <c r="A69" s="1145" t="s">
        <v>352</v>
      </c>
      <c r="B69" s="1145"/>
      <c r="C69" s="1145"/>
      <c r="D69" s="1145"/>
      <c r="E69" s="1145"/>
      <c r="F69" s="1145"/>
      <c r="G69" s="1145"/>
      <c r="H69" s="1145"/>
      <c r="I69" s="1145"/>
      <c r="J69" s="1145"/>
    </row>
    <row r="70" spans="1:10" ht="24" customHeight="1" x14ac:dyDescent="0.2">
      <c r="A70" s="1145"/>
      <c r="B70" s="1145"/>
      <c r="C70" s="1145"/>
      <c r="D70" s="1145"/>
      <c r="E70" s="1145"/>
      <c r="F70" s="1145"/>
      <c r="G70" s="1145"/>
      <c r="H70" s="1145"/>
      <c r="I70" s="1145"/>
      <c r="J70" s="1145"/>
    </row>
    <row r="71" spans="1:10" ht="24"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0.10000000000000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7" spans="1:10" s="706" customFormat="1" ht="33" customHeight="1" x14ac:dyDescent="0.25">
      <c r="A77" s="705" t="s">
        <v>145</v>
      </c>
      <c r="B77" s="1144" t="s">
        <v>323</v>
      </c>
      <c r="C77" s="1144"/>
      <c r="D77" s="1144"/>
      <c r="E77" s="1144"/>
      <c r="F77" s="1144"/>
      <c r="G77" s="1144"/>
      <c r="H77" s="1144"/>
      <c r="I77" s="1144"/>
      <c r="J77" s="1144"/>
    </row>
    <row r="78" spans="1:10" s="706" customFormat="1" ht="33" customHeight="1" x14ac:dyDescent="0.25">
      <c r="A78" s="705" t="s">
        <v>145</v>
      </c>
      <c r="B78" s="1144" t="s">
        <v>324</v>
      </c>
      <c r="C78" s="1144"/>
      <c r="D78" s="1144"/>
      <c r="E78" s="1144"/>
      <c r="F78" s="1144"/>
      <c r="G78" s="1144"/>
      <c r="H78" s="1144"/>
      <c r="I78" s="1144"/>
      <c r="J78" s="1144"/>
    </row>
    <row r="79" spans="1:10" s="706" customFormat="1" ht="33" customHeight="1" x14ac:dyDescent="0.25">
      <c r="A79" s="705" t="s">
        <v>145</v>
      </c>
      <c r="B79" s="1144" t="s">
        <v>339</v>
      </c>
      <c r="C79" s="1144"/>
      <c r="D79" s="1144"/>
      <c r="E79" s="1144"/>
      <c r="F79" s="1144"/>
      <c r="G79" s="1144"/>
      <c r="H79" s="1144"/>
      <c r="I79" s="1144"/>
      <c r="J79" s="1144"/>
    </row>
    <row r="80" spans="1:10" s="706" customFormat="1" ht="23.1" customHeight="1" x14ac:dyDescent="0.25">
      <c r="A80" s="705" t="s">
        <v>145</v>
      </c>
      <c r="B80" s="1144" t="s">
        <v>390</v>
      </c>
      <c r="C80" s="1144"/>
      <c r="D80" s="1144"/>
      <c r="E80" s="1144"/>
      <c r="F80" s="1144"/>
      <c r="G80" s="1144"/>
      <c r="H80" s="1144"/>
      <c r="I80" s="1144"/>
      <c r="J80" s="1144"/>
    </row>
    <row r="81" spans="1:10" s="706" customFormat="1" ht="23.1" customHeight="1" x14ac:dyDescent="0.25">
      <c r="A81" s="705" t="s">
        <v>145</v>
      </c>
      <c r="B81" s="1144" t="s">
        <v>218</v>
      </c>
      <c r="C81" s="1144"/>
      <c r="D81" s="1144"/>
      <c r="E81" s="1144"/>
      <c r="F81" s="1144"/>
      <c r="G81" s="1144"/>
      <c r="H81" s="1144"/>
      <c r="I81" s="1144"/>
      <c r="J81" s="1144"/>
    </row>
    <row r="82" spans="1:10" s="706" customFormat="1" ht="33" customHeight="1" x14ac:dyDescent="0.25">
      <c r="A82" s="705" t="s">
        <v>145</v>
      </c>
      <c r="B82" s="1144" t="s">
        <v>325</v>
      </c>
      <c r="C82" s="1144"/>
      <c r="D82" s="1144"/>
      <c r="E82" s="1144"/>
      <c r="F82" s="1144"/>
      <c r="G82" s="1144"/>
      <c r="H82" s="1144"/>
      <c r="I82" s="1144"/>
      <c r="J82" s="1144"/>
    </row>
    <row r="83" spans="1:10" s="706" customFormat="1" ht="23.1" customHeight="1" x14ac:dyDescent="0.25">
      <c r="A83" s="705" t="s">
        <v>145</v>
      </c>
      <c r="B83" s="1144" t="s">
        <v>351</v>
      </c>
      <c r="C83" s="1144"/>
      <c r="D83" s="1144"/>
      <c r="E83" s="1144"/>
      <c r="F83" s="1144"/>
      <c r="G83" s="1144"/>
      <c r="H83" s="1144"/>
      <c r="I83" s="1144"/>
      <c r="J83" s="1144"/>
    </row>
    <row r="84" spans="1:10" s="706" customFormat="1" ht="23.1" customHeight="1" x14ac:dyDescent="0.25">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3.1"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9" spans="1:10" ht="23.1" customHeight="1" x14ac:dyDescent="0.25">
      <c r="A89" s="1082" t="s">
        <v>16</v>
      </c>
      <c r="B89" s="1082"/>
      <c r="C89" s="1082"/>
      <c r="E89" s="707"/>
    </row>
    <row r="91" spans="1:10" x14ac:dyDescent="0.2">
      <c r="G91" s="708"/>
      <c r="J91" s="633"/>
    </row>
    <row r="92" spans="1:10" ht="23.1" customHeight="1" thickBot="1" x14ac:dyDescent="0.3">
      <c r="A92" s="707"/>
      <c r="B92" s="1097"/>
      <c r="C92" s="1097"/>
      <c r="D92" s="1097"/>
      <c r="E92" s="1097"/>
      <c r="F92" s="709"/>
      <c r="G92" s="710"/>
      <c r="H92" s="710"/>
      <c r="I92" s="710"/>
      <c r="J92" s="709"/>
    </row>
    <row r="93" spans="1:10" ht="23.1" customHeight="1" x14ac:dyDescent="0.25">
      <c r="B93" s="1098" t="s">
        <v>283</v>
      </c>
      <c r="C93" s="1098"/>
      <c r="D93" s="1098"/>
      <c r="E93" s="1098"/>
      <c r="G93" s="1081" t="s">
        <v>142</v>
      </c>
      <c r="H93" s="1081"/>
      <c r="I93" s="1081"/>
      <c r="J93" s="1081"/>
    </row>
    <row r="94" spans="1:10" ht="23.1" customHeight="1" x14ac:dyDescent="0.25">
      <c r="A94" s="1082" t="e">
        <f>VLOOKUP($F$92,'DATOS @'!$V$109:$Y$113,4,FALSE)</f>
        <v>#N/A</v>
      </c>
      <c r="B94" s="1082"/>
      <c r="C94" s="1082"/>
      <c r="D94" s="1082"/>
      <c r="E94" s="1082"/>
      <c r="F94" s="1082"/>
      <c r="G94" s="1082" t="e">
        <f>VLOOKUP($J$92,'DATOS @'!V109:AA113,6,FALSE)</f>
        <v>#N/A</v>
      </c>
      <c r="H94" s="1082"/>
      <c r="I94" s="1082"/>
      <c r="J94" s="1082"/>
    </row>
    <row r="95" spans="1:10" ht="23.1" customHeight="1" x14ac:dyDescent="0.25">
      <c r="B95" s="1082" t="e">
        <f>VLOOKUP($F$92,'DATOS @'!$V$109:$Y$113,2,FALSE)</f>
        <v>#N/A</v>
      </c>
      <c r="C95" s="1082"/>
      <c r="D95" s="1082"/>
      <c r="E95" s="1082"/>
      <c r="G95" s="1094" t="e">
        <f>VLOOKUP($J$92,'DATOS @'!$V$109:$AA$113,2,FALSE)</f>
        <v>#N/A</v>
      </c>
      <c r="H95" s="1094"/>
      <c r="I95" s="1094"/>
      <c r="J95" s="1094"/>
    </row>
    <row r="96" spans="1:10" x14ac:dyDescent="0.2">
      <c r="J96" s="633"/>
    </row>
    <row r="97" spans="1:10" ht="23.1" customHeight="1" x14ac:dyDescent="0.2">
      <c r="B97" s="1095" t="s">
        <v>353</v>
      </c>
      <c r="C97" s="1095"/>
      <c r="D97" s="1096" t="s">
        <v>355</v>
      </c>
      <c r="E97" s="1096"/>
      <c r="F97" s="1093"/>
      <c r="G97" s="1093"/>
      <c r="J97" s="633"/>
    </row>
    <row r="98" spans="1:10" x14ac:dyDescent="0.2">
      <c r="J98" s="633"/>
    </row>
    <row r="99" spans="1:10" ht="23.1" customHeight="1" x14ac:dyDescent="0.25">
      <c r="A99" s="1081" t="s">
        <v>63</v>
      </c>
      <c r="B99" s="1081"/>
      <c r="C99" s="1081"/>
      <c r="D99" s="1081"/>
      <c r="E99" s="1081"/>
      <c r="F99" s="1081"/>
      <c r="G99" s="1081"/>
      <c r="H99" s="1081"/>
      <c r="I99" s="1081"/>
      <c r="J99" s="1081"/>
    </row>
  </sheetData>
  <sheetProtection algorithmName="SHA-512" hashValue="KQDonsxnu51zSRvIAQxteSJvRzlIfmgOXb1E2BnTeFksn3KkjTevt7hIxgkdTLJRx+KY009g1ggg3Em5pRDYMw==" saltValue="1rBHtw/gdN9RNNgxH1bSSA=="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zoomScale="90" zoomScaleNormal="60" zoomScaleSheetLayoutView="90" workbookViewId="0">
      <selection activeCell="L40" sqref="L40"/>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409</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0/jIQPjj3Iv+NeENIuqyWTaFzlqnspeyVmeCaol/6pEi0CLFKYSVAaCwV1ysfyERypvtWKRdhp63fiQkNHCFA==" saltValue="7FBdf9REzL2OAGraJtEF1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J9" sqref="J9"/>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@'!J26</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@'!E26</f>
        <v>0</v>
      </c>
      <c r="E7" s="1060"/>
      <c r="F7" s="1060"/>
      <c r="G7" s="1060"/>
      <c r="H7" s="1060"/>
      <c r="I7" s="1060"/>
      <c r="J7" s="1060"/>
    </row>
    <row r="8" spans="1:10" ht="23.1" customHeight="1" x14ac:dyDescent="0.2">
      <c r="A8" s="1058" t="s">
        <v>342</v>
      </c>
      <c r="B8" s="1058"/>
      <c r="C8" s="636"/>
      <c r="D8" s="1060">
        <f>'DATOS @'!F26</f>
        <v>0</v>
      </c>
      <c r="E8" s="1060"/>
      <c r="F8" s="1060"/>
      <c r="G8" s="1060"/>
      <c r="H8" s="1060"/>
      <c r="I8" s="1060"/>
    </row>
    <row r="9" spans="1:10" ht="23.1" customHeight="1" x14ac:dyDescent="0.2">
      <c r="A9" s="1058" t="s">
        <v>343</v>
      </c>
      <c r="B9" s="1058"/>
      <c r="D9" s="1060">
        <f>'DATOS @'!C26</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@'!D26</f>
        <v>0</v>
      </c>
      <c r="E11" s="1061"/>
      <c r="F11" s="1062" t="s">
        <v>345</v>
      </c>
      <c r="G11" s="1062"/>
      <c r="H11" s="1062"/>
      <c r="I11" s="1061" t="e">
        <f>'20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397</v>
      </c>
      <c r="E15" s="1134"/>
      <c r="F15" s="1134"/>
      <c r="G15" s="1134"/>
      <c r="H15" s="1134"/>
      <c r="I15" s="1134"/>
      <c r="J15" s="1134"/>
    </row>
    <row r="16" spans="1:10" ht="23.1" customHeight="1" x14ac:dyDescent="0.2">
      <c r="A16" s="1058" t="s">
        <v>347</v>
      </c>
      <c r="B16" s="1058"/>
      <c r="C16" s="1058"/>
      <c r="D16" s="1063">
        <f>'DATOS @'!D56</f>
        <v>0</v>
      </c>
      <c r="E16" s="1063"/>
      <c r="F16" s="1063"/>
      <c r="G16" s="1063"/>
      <c r="H16" s="635"/>
      <c r="I16" s="635"/>
      <c r="J16" s="635"/>
    </row>
    <row r="17" spans="1:10" ht="23.1" customHeight="1" x14ac:dyDescent="0.2">
      <c r="A17" s="1058" t="s">
        <v>348</v>
      </c>
      <c r="B17" s="1058"/>
      <c r="C17" s="1058"/>
      <c r="D17" s="1059">
        <f>'DATOS @'!E56</f>
        <v>0</v>
      </c>
      <c r="E17" s="1059"/>
      <c r="F17" s="1059"/>
      <c r="G17" s="1059"/>
      <c r="H17" s="635"/>
      <c r="I17" s="635"/>
      <c r="J17" s="635"/>
    </row>
    <row r="18" spans="1:10" ht="23.1" customHeight="1" x14ac:dyDescent="0.2">
      <c r="A18" s="1058" t="s">
        <v>11</v>
      </c>
      <c r="B18" s="1058"/>
      <c r="C18" s="1058"/>
      <c r="D18" s="1133">
        <f>'DATOS @'!C56</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@'!I26</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5.1"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t="s">
        <v>330</v>
      </c>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20 kg</v>
      </c>
      <c r="B39" s="1138"/>
      <c r="C39" s="1139" t="s">
        <v>5</v>
      </c>
      <c r="D39" s="1140"/>
      <c r="E39" s="1141" t="str">
        <f>VLOOKUP($J$36,'DATOS @'!B123:G133,1,FALSE)</f>
        <v xml:space="preserve">Acero inoxidable </v>
      </c>
      <c r="F39" s="1138"/>
      <c r="G39" s="646">
        <f>VLOOKUP($J$36,'DATOS @'!B123:G134,3,FALSE)</f>
        <v>7950</v>
      </c>
      <c r="H39" s="647" t="s">
        <v>247</v>
      </c>
      <c r="I39" s="648">
        <f>VLOOKUP($J$36,'DATOS @'!B123:G133,5,FALSE)</f>
        <v>140</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20 kg</v>
      </c>
      <c r="B49" s="1105"/>
      <c r="C49" s="1105"/>
      <c r="D49" s="657" t="e">
        <f>VLOOKUP('20 kg @ (C)'!$E$6,'DATOS @'!N10:AA61,2,FALSE)</f>
        <v>#N/A</v>
      </c>
      <c r="E49" s="658" t="e">
        <f>VLOOKUP('20 kg @ (C)'!$E$6,'DATOS @'!N10:AA61,3,FALSE)</f>
        <v>#N/A</v>
      </c>
      <c r="F49" s="660" t="e">
        <f>VLOOKUP('20 kg @ (C)'!$E$6,'DATOS @'!N10:AA61,14,FALSE)</f>
        <v>#N/A</v>
      </c>
      <c r="G49" s="1104" t="e">
        <f>VLOOKUP('20 kg @ (C)'!$E$6,'DATOS @'!N10:AA61,6,FALSE)</f>
        <v>#N/A</v>
      </c>
      <c r="H49" s="1105"/>
      <c r="I49" s="1079" t="e">
        <f>VLOOKUP('20 kg @ (C)'!$E$6,'DATOS @'!N10:AA61,7,FALSE)</f>
        <v>#N/A</v>
      </c>
      <c r="J49" s="1079"/>
    </row>
    <row r="50" spans="1:1022 1031:2042 2051:3072 3081:4092 4101:5112 5121:6142 6151:7162 7171:8192 8201:9212 9221:10232 10241:11262 11271:12282 12291:13312 13321:14332 14341:15352 15361:16382" ht="20.100000000000001"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0.10000000000000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23.1"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23.1"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18"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20.100000000000001"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thickBot="1" x14ac:dyDescent="0.25">
      <c r="A63" s="688">
        <v>20</v>
      </c>
      <c r="B63" s="689" t="e">
        <f>'20 kg @ (C)'!$I$8</f>
        <v>#N/A</v>
      </c>
      <c r="C63" s="690" t="str">
        <f>'DATOS @'!V99</f>
        <v>20 kg</v>
      </c>
      <c r="D63" s="712" t="e">
        <f>'20 kg @ (C)'!$F$75</f>
        <v>#N/A</v>
      </c>
      <c r="E63" s="692">
        <f>'DATOS @'!W99</f>
        <v>0.3</v>
      </c>
      <c r="F63" s="692">
        <f>'DATOS @'!X99/1000</f>
        <v>1</v>
      </c>
      <c r="G63" s="693" t="e">
        <f>'20 kg @ (C)'!$C$50</f>
        <v>#DIV/0!</v>
      </c>
      <c r="H63" s="693" t="e">
        <f>'20 kg @ (C)'!$D$50</f>
        <v>#DIV/0!</v>
      </c>
      <c r="I63" s="693" t="e">
        <f>'1 g @'!$E$50</f>
        <v>#DIV/0!</v>
      </c>
      <c r="J63" s="694"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0.100000000000001"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4" customHeight="1" x14ac:dyDescent="0.2">
      <c r="A69" s="1145" t="s">
        <v>352</v>
      </c>
      <c r="B69" s="1145"/>
      <c r="C69" s="1145"/>
      <c r="D69" s="1145"/>
      <c r="E69" s="1145"/>
      <c r="F69" s="1145"/>
      <c r="G69" s="1145"/>
      <c r="H69" s="1145"/>
      <c r="I69" s="1145"/>
      <c r="J69" s="1145"/>
    </row>
    <row r="70" spans="1:10" ht="24" customHeight="1" x14ac:dyDescent="0.2">
      <c r="A70" s="1145"/>
      <c r="B70" s="1145"/>
      <c r="C70" s="1145"/>
      <c r="D70" s="1145"/>
      <c r="E70" s="1145"/>
      <c r="F70" s="1145"/>
      <c r="G70" s="1145"/>
      <c r="H70" s="1145"/>
      <c r="I70" s="1145"/>
      <c r="J70" s="1145"/>
    </row>
    <row r="71" spans="1:10" ht="24"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3.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6" spans="1:10" ht="20.100000000000001" customHeight="1" x14ac:dyDescent="0.2"/>
    <row r="77" spans="1:10" s="706" customFormat="1" ht="33" customHeight="1" x14ac:dyDescent="0.25">
      <c r="A77" s="705" t="s">
        <v>145</v>
      </c>
      <c r="B77" s="1144" t="s">
        <v>323</v>
      </c>
      <c r="C77" s="1144"/>
      <c r="D77" s="1144"/>
      <c r="E77" s="1144"/>
      <c r="F77" s="1144"/>
      <c r="G77" s="1144"/>
      <c r="H77" s="1144"/>
      <c r="I77" s="1144"/>
      <c r="J77" s="1144"/>
    </row>
    <row r="78" spans="1:10" s="706" customFormat="1" ht="33" customHeight="1" x14ac:dyDescent="0.25">
      <c r="A78" s="705" t="s">
        <v>145</v>
      </c>
      <c r="B78" s="1144" t="s">
        <v>324</v>
      </c>
      <c r="C78" s="1144"/>
      <c r="D78" s="1144"/>
      <c r="E78" s="1144"/>
      <c r="F78" s="1144"/>
      <c r="G78" s="1144"/>
      <c r="H78" s="1144"/>
      <c r="I78" s="1144"/>
      <c r="J78" s="1144"/>
    </row>
    <row r="79" spans="1:10" s="706" customFormat="1" ht="33" customHeight="1" x14ac:dyDescent="0.25">
      <c r="A79" s="705" t="s">
        <v>145</v>
      </c>
      <c r="B79" s="1144" t="s">
        <v>339</v>
      </c>
      <c r="C79" s="1144"/>
      <c r="D79" s="1144"/>
      <c r="E79" s="1144"/>
      <c r="F79" s="1144"/>
      <c r="G79" s="1144"/>
      <c r="H79" s="1144"/>
      <c r="I79" s="1144"/>
      <c r="J79" s="1144"/>
    </row>
    <row r="80" spans="1:10" s="706" customFormat="1" ht="23.1" customHeight="1" x14ac:dyDescent="0.25">
      <c r="A80" s="705" t="s">
        <v>145</v>
      </c>
      <c r="B80" s="1144" t="s">
        <v>390</v>
      </c>
      <c r="C80" s="1144"/>
      <c r="D80" s="1144"/>
      <c r="E80" s="1144"/>
      <c r="F80" s="1144"/>
      <c r="G80" s="1144"/>
      <c r="H80" s="1144"/>
      <c r="I80" s="1144"/>
      <c r="J80" s="1144"/>
    </row>
    <row r="81" spans="1:10" s="706" customFormat="1" ht="23.1" customHeight="1" x14ac:dyDescent="0.25">
      <c r="A81" s="705" t="s">
        <v>145</v>
      </c>
      <c r="B81" s="1144" t="s">
        <v>218</v>
      </c>
      <c r="C81" s="1144"/>
      <c r="D81" s="1144"/>
      <c r="E81" s="1144"/>
      <c r="F81" s="1144"/>
      <c r="G81" s="1144"/>
      <c r="H81" s="1144"/>
      <c r="I81" s="1144"/>
      <c r="J81" s="1144"/>
    </row>
    <row r="82" spans="1:10" s="706" customFormat="1" ht="33" customHeight="1" x14ac:dyDescent="0.25">
      <c r="A82" s="705" t="s">
        <v>145</v>
      </c>
      <c r="B82" s="1144" t="s">
        <v>325</v>
      </c>
      <c r="C82" s="1144"/>
      <c r="D82" s="1144"/>
      <c r="E82" s="1144"/>
      <c r="F82" s="1144"/>
      <c r="G82" s="1144"/>
      <c r="H82" s="1144"/>
      <c r="I82" s="1144"/>
      <c r="J82" s="1144"/>
    </row>
    <row r="83" spans="1:10" s="706" customFormat="1" ht="23.1" customHeight="1" x14ac:dyDescent="0.25">
      <c r="A83" s="705" t="s">
        <v>145</v>
      </c>
      <c r="B83" s="1144" t="s">
        <v>351</v>
      </c>
      <c r="C83" s="1144"/>
      <c r="D83" s="1144"/>
      <c r="E83" s="1144"/>
      <c r="F83" s="1144"/>
      <c r="G83" s="1144"/>
      <c r="H83" s="1144"/>
      <c r="I83" s="1144"/>
      <c r="J83" s="1144"/>
    </row>
    <row r="84" spans="1:10" s="706" customFormat="1" ht="23.1" customHeight="1" x14ac:dyDescent="0.25">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3.1"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8" spans="1:10" ht="20.100000000000001" customHeight="1" x14ac:dyDescent="0.2"/>
    <row r="89" spans="1:10" ht="23.1" customHeight="1" x14ac:dyDescent="0.25">
      <c r="A89" s="1082" t="s">
        <v>16</v>
      </c>
      <c r="B89" s="1082"/>
      <c r="C89" s="1082"/>
      <c r="E89" s="707"/>
    </row>
    <row r="91" spans="1:10" x14ac:dyDescent="0.2">
      <c r="G91" s="708"/>
      <c r="J91" s="633"/>
    </row>
    <row r="92" spans="1:10" ht="23.1" customHeight="1" thickBot="1" x14ac:dyDescent="0.3">
      <c r="A92" s="707"/>
      <c r="B92" s="1097"/>
      <c r="C92" s="1097"/>
      <c r="D92" s="1097"/>
      <c r="E92" s="1097"/>
      <c r="F92" s="713"/>
      <c r="G92" s="710"/>
      <c r="H92" s="710"/>
      <c r="I92" s="710"/>
      <c r="J92" s="709"/>
    </row>
    <row r="93" spans="1:10" ht="23.1" customHeight="1" x14ac:dyDescent="0.25">
      <c r="B93" s="1098" t="s">
        <v>283</v>
      </c>
      <c r="C93" s="1098"/>
      <c r="D93" s="1098"/>
      <c r="E93" s="1098"/>
      <c r="G93" s="1081" t="s">
        <v>142</v>
      </c>
      <c r="H93" s="1081"/>
      <c r="I93" s="1081"/>
      <c r="J93" s="1081"/>
    </row>
    <row r="94" spans="1:10" ht="23.1" customHeight="1" x14ac:dyDescent="0.25">
      <c r="A94" s="1146" t="e">
        <f>VLOOKUP($F$92,'DATOS @'!$V$109:$Y$113,4,FALSE)</f>
        <v>#N/A</v>
      </c>
      <c r="B94" s="1146"/>
      <c r="C94" s="1146"/>
      <c r="D94" s="1146"/>
      <c r="E94" s="1146"/>
      <c r="F94" s="1146"/>
      <c r="G94" s="1082" t="e">
        <f>VLOOKUP($J$92,'DATOS @'!V109:AA113,6,FALSE)</f>
        <v>#N/A</v>
      </c>
      <c r="H94" s="1082"/>
      <c r="I94" s="1082"/>
      <c r="J94" s="1082"/>
    </row>
    <row r="95" spans="1:10" ht="23.1" customHeight="1" x14ac:dyDescent="0.25">
      <c r="A95" s="714"/>
      <c r="B95" s="1146" t="e">
        <f>VLOOKUP($F$92,'DATOS @'!$V$109:$Y$113,2,FALSE)</f>
        <v>#N/A</v>
      </c>
      <c r="C95" s="1146"/>
      <c r="D95" s="1146"/>
      <c r="E95" s="1146"/>
      <c r="F95" s="714"/>
      <c r="G95" s="1094" t="e">
        <f>VLOOKUP($J$92,'DATOS @'!$V$109:$AA$113,2,FALSE)</f>
        <v>#N/A</v>
      </c>
      <c r="H95" s="1094"/>
      <c r="I95" s="1094"/>
      <c r="J95" s="1094"/>
    </row>
    <row r="96" spans="1:10" ht="20.100000000000001" customHeight="1" x14ac:dyDescent="0.2">
      <c r="J96" s="633"/>
    </row>
    <row r="97" spans="1:10" ht="23.1" customHeight="1" x14ac:dyDescent="0.2">
      <c r="B97" s="1095" t="s">
        <v>353</v>
      </c>
      <c r="C97" s="1095"/>
      <c r="D97" s="1096" t="s">
        <v>355</v>
      </c>
      <c r="E97" s="1096"/>
      <c r="F97" s="1093"/>
      <c r="G97" s="1093"/>
      <c r="J97" s="633"/>
    </row>
    <row r="98" spans="1:10" ht="20.100000000000001" customHeight="1" x14ac:dyDescent="0.2">
      <c r="J98" s="633"/>
    </row>
    <row r="99" spans="1:10" ht="23.1" customHeight="1" x14ac:dyDescent="0.25">
      <c r="A99" s="1081" t="s">
        <v>63</v>
      </c>
      <c r="B99" s="1081"/>
      <c r="C99" s="1081"/>
      <c r="D99" s="1081"/>
      <c r="E99" s="1081"/>
      <c r="F99" s="1081"/>
      <c r="G99" s="1081"/>
      <c r="H99" s="1081"/>
      <c r="I99" s="1081"/>
      <c r="J99" s="1081"/>
    </row>
  </sheetData>
  <sheetProtection algorithmName="SHA-512" hashValue="1XKaYzZB+bi52+t05ayiQhAscV9AvyW7t9al3j/Dbiq37H5fgmMq/ZLj8uWqE791CxtW7JGeqz3jTT+yUtGpog==" saltValue="xRDJwmpqTVSEuocQggKPhw=="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40" sqref="K40"/>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RwGje9wi+qXaUhn/giNKRw/2L9wEaI036lPUhcvdkG/ns9HAM2QKuMOGQ9W4W6MTGQQlV/LxlUBn0RDi3OjLdw==" saltValue="4PwRfYnqEA7md60mYF0xP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76" t="s">
        <v>244</v>
      </c>
      <c r="B16" s="877"/>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10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q1qyyRRuNIZ6yfai2+jLXItMSxcZf+Zuno6E6u1CTfbrF7A5i5zvEdkLcWE8KbdBFKXkyLTy6IQh+A79VgQWAQ==" saltValue="pG1urt0xRYbNipp63MaPp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c+FeGcJBTQsyOZz+4qkRuASOc09Pfpfa0xJF9HHdWNgwnR4Q5OKlzFb3OCCh4YVPVfV+eVQysNvRMZQPMcLpGQ==" saltValue="EgXuIPTrsnWY2WIhf9X2y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B1"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1"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6"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BLp4GlKU0j+wvUKiNgoj444f94RUNd7rdrqO3mLsziMaTxmpPu/IsMCQpF3ECVRA1bfd8Ie0MXnjtFFQ56+lJA==" saltValue="8nBVup0H2iuCQAU9ma0Wb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sOwDgJLOy0CpSYhmDFKcwJI0xNW3DQfMwWNUmiiZ1ZC66+k+lXtqP93Wp0PaQyYFOx9Oeepv3fbXLuGiZFaRdw==" saltValue="/4cu0vgVsyM0rM587Sonv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22"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tcWv425oz4ARqHL5q6hGyQYhQa7ONllsMeRdFtghgdpAzKDf+iCnzLB7X/0UzvjKKE1UUaYze1DpZwGrdLPwQg==" saltValue="JnG5UM3pkrBIRg9XOWJpr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L33" sqref="L33"/>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yES1+uGikgvjlVqK43I2uG1aWxMgAhmlmVXp7SqmWMMEb4O7pKUnGx7mjlz5bCPMdYWTM++Qtm8raVRIGBmdQ==" saltValue="0KdULBM3NqsI3KOrQioU2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95</vt:i4>
      </vt:variant>
    </vt:vector>
  </HeadingPairs>
  <TitlesOfParts>
    <vt:vector size="122"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2020-03-09T14:07:34Z</cp:lastPrinted>
  <dcterms:created xsi:type="dcterms:W3CDTF">2016-03-15T18:31:08Z</dcterms:created>
  <dcterms:modified xsi:type="dcterms:W3CDTF">2020-03-09T14:12:29Z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